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 activeTab="1"/>
  </bookViews>
  <sheets>
    <sheet name="П.2 Смета(вода)" sheetId="1" r:id="rId1"/>
    <sheet name="П.2 Смета(стоки)" sheetId="2" r:id="rId2"/>
  </sheets>
  <externalReferences>
    <externalReference r:id="rId3"/>
  </externalReferences>
  <definedNames>
    <definedName name="_xlnm.Print_Area" localSheetId="0">'П.2 Смета(вода)'!$A$1:$E$80</definedName>
    <definedName name="_xlnm.Print_Area" localSheetId="1">'П.2 Смета(стоки)'!$A$1:$E$81</definedName>
  </definedNames>
  <calcPr calcId="145621"/>
</workbook>
</file>

<file path=xl/calcChain.xml><?xml version="1.0" encoding="utf-8"?>
<calcChain xmlns="http://schemas.openxmlformats.org/spreadsheetml/2006/main">
  <c r="E78" i="2" l="1"/>
  <c r="D78" i="2"/>
  <c r="E73" i="2"/>
  <c r="E70" i="2" s="1"/>
  <c r="D70" i="2"/>
  <c r="E66" i="2"/>
  <c r="E63" i="2"/>
  <c r="D62" i="2"/>
  <c r="E57" i="2"/>
  <c r="D57" i="2"/>
  <c r="E56" i="2"/>
  <c r="E55" i="2" s="1"/>
  <c r="D56" i="2"/>
  <c r="D55" i="2" s="1"/>
  <c r="E53" i="2"/>
  <c r="D53" i="2"/>
  <c r="E50" i="2"/>
  <c r="D50" i="2"/>
  <c r="E43" i="2"/>
  <c r="D43" i="2"/>
  <c r="E31" i="2"/>
  <c r="D31" i="2"/>
  <c r="D28" i="2" s="1"/>
  <c r="E29" i="2"/>
  <c r="E28" i="2" s="1"/>
  <c r="E26" i="2"/>
  <c r="E23" i="2" s="1"/>
  <c r="D23" i="2"/>
  <c r="E20" i="2"/>
  <c r="D20" i="2"/>
  <c r="E19" i="2"/>
  <c r="D19" i="2"/>
  <c r="E17" i="2"/>
  <c r="E12" i="2"/>
  <c r="E11" i="2" s="1"/>
  <c r="D12" i="2"/>
  <c r="D11" i="2" s="1"/>
  <c r="A2" i="2"/>
  <c r="E77" i="1"/>
  <c r="D77" i="1"/>
  <c r="E74" i="1"/>
  <c r="E71" i="1" s="1"/>
  <c r="D71" i="1"/>
  <c r="E64" i="1"/>
  <c r="D63" i="1"/>
  <c r="E58" i="1"/>
  <c r="D58" i="1"/>
  <c r="E57" i="1"/>
  <c r="E56" i="1" s="1"/>
  <c r="D56" i="1"/>
  <c r="E54" i="1"/>
  <c r="D54" i="1"/>
  <c r="E51" i="1"/>
  <c r="D51" i="1"/>
  <c r="E44" i="1"/>
  <c r="D44" i="1"/>
  <c r="E32" i="1"/>
  <c r="D32" i="1"/>
  <c r="D29" i="1" s="1"/>
  <c r="E30" i="1"/>
  <c r="E24" i="1"/>
  <c r="D24" i="1"/>
  <c r="E21" i="1"/>
  <c r="D21" i="1"/>
  <c r="E20" i="1"/>
  <c r="D20" i="1"/>
  <c r="E18" i="1"/>
  <c r="E14" i="1"/>
  <c r="D14" i="1"/>
  <c r="E13" i="1"/>
  <c r="E12" i="1" s="1"/>
  <c r="D13" i="1"/>
  <c r="D12" i="1" s="1"/>
  <c r="A2" i="1"/>
  <c r="E34" i="2" l="1"/>
  <c r="E18" i="2"/>
  <c r="E6" i="2" s="1"/>
  <c r="E77" i="2" s="1"/>
  <c r="D18" i="2"/>
  <c r="D6" i="2" s="1"/>
  <c r="E62" i="2"/>
  <c r="H29" i="2"/>
  <c r="D34" i="2"/>
  <c r="D19" i="1"/>
  <c r="E29" i="1"/>
  <c r="E35" i="1"/>
  <c r="D7" i="1"/>
  <c r="D76" i="1" s="1"/>
  <c r="D78" i="1" s="1"/>
  <c r="D79" i="1" s="1"/>
  <c r="D35" i="1"/>
  <c r="E19" i="1"/>
  <c r="E7" i="1" s="1"/>
  <c r="E67" i="1"/>
  <c r="E63" i="1" s="1"/>
  <c r="D77" i="2" l="1"/>
  <c r="D79" i="2" s="1"/>
  <c r="D80" i="2" s="1"/>
  <c r="E76" i="1"/>
  <c r="E78" i="1" s="1"/>
  <c r="E79" i="1" s="1"/>
  <c r="E79" i="2"/>
  <c r="E80" i="2" s="1"/>
</calcChain>
</file>

<file path=xl/sharedStrings.xml><?xml version="1.0" encoding="utf-8"?>
<sst xmlns="http://schemas.openxmlformats.org/spreadsheetml/2006/main" count="459" uniqueCount="164">
  <si>
    <t>Смета расходов на водоснабжение</t>
  </si>
  <si>
    <t>№
 п/п</t>
  </si>
  <si>
    <t>Наименование</t>
  </si>
  <si>
    <t>Ед.
изм.</t>
  </si>
  <si>
    <t>2015 год</t>
  </si>
  <si>
    <t>2016 год</t>
  </si>
  <si>
    <t>план</t>
  </si>
  <si>
    <t>1.</t>
  </si>
  <si>
    <t>Производственные расходы</t>
  </si>
  <si>
    <t>тыс.руб.</t>
  </si>
  <si>
    <t>1.1</t>
  </si>
  <si>
    <t>Расходы на приобретение сырья и материалов и их хранение</t>
  </si>
  <si>
    <t>1.1.1</t>
  </si>
  <si>
    <t>реагенты</t>
  </si>
  <si>
    <t>1.1.2</t>
  </si>
  <si>
    <t>ГСМ</t>
  </si>
  <si>
    <t>1.1.3</t>
  </si>
  <si>
    <t>материалы и малоценные основные средства</t>
  </si>
  <si>
    <t>1.2</t>
  </si>
  <si>
    <t>Расходы на энергетические ресурсы и холодную воду</t>
  </si>
  <si>
    <t>1.2.1</t>
  </si>
  <si>
    <t>Электроэнергия</t>
  </si>
  <si>
    <t>1.2.2</t>
  </si>
  <si>
    <t>тыс.кВтч</t>
  </si>
  <si>
    <t>1.2.3</t>
  </si>
  <si>
    <t>Теплоноситель</t>
  </si>
  <si>
    <t>1.2.4</t>
  </si>
  <si>
    <t>Топливо</t>
  </si>
  <si>
    <t>1.2.5</t>
  </si>
  <si>
    <t>Холодная вода</t>
  </si>
  <si>
    <t>1.3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</si>
  <si>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</si>
  <si>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1.4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</si>
  <si>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</si>
  <si>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1.4.1</t>
  </si>
  <si>
    <t>Расходы на оплату труда производственного персонала</t>
  </si>
  <si>
    <t>1.4.2</t>
  </si>
  <si>
    <t>Отчисления на социальные нужды основного производственного персонала, в том числе налоги и сборы</t>
  </si>
  <si>
    <t>1.5</t>
  </si>
  <si>
    <t>Расходы на уплату процентов по займам и кредитам</t>
  </si>
  <si>
    <t>1.6</t>
  </si>
  <si>
    <t>Общехозяйственные расходы</t>
  </si>
  <si>
    <t>1.7</t>
  </si>
  <si>
    <t>Прочие производственные расходы</t>
  </si>
  <si>
    <t>1.7.1</t>
  </si>
  <si>
    <t>Услуги по обращению  с осадком сточных вод</t>
  </si>
  <si>
    <t>1.7.2</t>
  </si>
  <si>
    <t>Расходы на амортизацию автотранспорта</t>
  </si>
  <si>
    <t>1.7.3</t>
  </si>
  <si>
    <t>Контроль качества воды и сточных вод</t>
  </si>
  <si>
    <t>1.7.4</t>
  </si>
  <si>
    <t>Расходы на аварийно-диспетчерское обслуживание</t>
  </si>
  <si>
    <t>2.</t>
  </si>
  <si>
    <t>Ремонтные расходы</t>
  </si>
  <si>
    <t>2.1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</si>
  <si>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</si>
  <si>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2.2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</si>
  <si>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</si>
  <si>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</t>
  </si>
  <si>
    <t>Расходы на оплату труда и отчисления на социальные нужды ремонтного персонала, в том числе налоги и сборы: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</si>
  <si>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</si>
  <si>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</si>
  <si>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</si>
  <si>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</si>
  <si>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3.</t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</si>
  <si>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</si>
  <si>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</si>
  <si>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</si>
  <si>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</si>
  <si>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</si>
  <si>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</si>
  <si>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</si>
  <si>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</si>
  <si>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</si>
  <si>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</si>
  <si>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</si>
  <si>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</si>
  <si>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</si>
  <si>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</si>
  <si>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</si>
  <si>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</si>
  <si>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>Управленческие услуги</t>
  </si>
  <si>
    <t>3.2</t>
  </si>
  <si>
    <t>Расходы на оплату труда и отчисления на социальные нужды административно-управленческого персонала, в том числе налоги и сборы: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</si>
  <si>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</si>
  <si>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</si>
  <si>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</si>
  <si>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персонала, в том числе налоги и сборы</t>
  </si>
  <si>
    <t>3.3</t>
  </si>
  <si>
    <t>Арендная плата, лизинговые платежи, не связанные с арендой (лизингом) централизованных систем водоснабжения и (или) водоотвдения либо объектов, входящих в  состав таких систем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</si>
  <si>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</si>
  <si>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</si>
  <si>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</si>
  <si>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</si>
  <si>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</si>
  <si>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 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</si>
  <si>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</si>
  <si>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</si>
  <si>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</si>
  <si>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</si>
  <si>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</si>
  <si>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</si>
  <si>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4.</t>
  </si>
  <si>
    <t>Сбытовые расходы гарантирующих поставущиков</t>
  </si>
  <si>
    <t>4.1</t>
  </si>
  <si>
    <t>Расходы по сомнительным долгам, в размере не более 2% НВВ</t>
  </si>
  <si>
    <t>5.</t>
  </si>
  <si>
    <t>Амортизация</t>
  </si>
  <si>
    <t>5.1</t>
  </si>
  <si>
    <t>Амортизация основных средств и нематериальных активов, относимых к централизованной системе водоснабжения и водоотведения</t>
  </si>
  <si>
    <t>6.</t>
  </si>
  <si>
    <t>Расходы на арендную плату, лизинговые платежи, концессионную плату</t>
  </si>
  <si>
    <t>6.1</t>
  </si>
  <si>
    <t>Арендная плата</t>
  </si>
  <si>
    <t>6.2</t>
  </si>
  <si>
    <t>Лизинговые платежи</t>
  </si>
  <si>
    <t>6.3</t>
  </si>
  <si>
    <t>Концессионные платежи</t>
  </si>
  <si>
    <t>6.4</t>
  </si>
  <si>
    <t>Аренда земельных участков</t>
  </si>
  <si>
    <t>7.</t>
  </si>
  <si>
    <t>Расходы, связанные с уплатой налогов и сборов</t>
  </si>
  <si>
    <t>7.1</t>
  </si>
  <si>
    <t>Налог на прибыль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</si>
  <si>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</si>
  <si>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</si>
  <si>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</si>
  <si>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</si>
  <si>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</si>
  <si>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 водными объектами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</si>
  <si>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</si>
  <si>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</si>
  <si>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</si>
  <si>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</si>
  <si>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</si>
  <si>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административно-управленческих расходов</t>
  </si>
  <si>
    <t>8.</t>
  </si>
  <si>
    <t>Нормативная прибыль</t>
  </si>
  <si>
    <t>8.1</t>
  </si>
  <si>
    <t>Резерв по сомнительным долгам гарантирующей организации</t>
  </si>
  <si>
    <t>8.2</t>
  </si>
  <si>
    <t>Расходы на капитальные вложения</t>
  </si>
  <si>
    <t>8.3</t>
  </si>
  <si>
    <t>Расходы на социальные нужды, предусмотренные коллективными договорами, в соответствии с подпунктом 3 пункта 30 Методический указаний</t>
  </si>
  <si>
    <t>9.</t>
  </si>
  <si>
    <t>Выпадающие доходы/экономия средств</t>
  </si>
  <si>
    <t>10.</t>
  </si>
  <si>
    <t>ИТОГО НВВ</t>
  </si>
  <si>
    <t>11.</t>
  </si>
  <si>
    <t xml:space="preserve">Годовой объем </t>
  </si>
  <si>
    <r>
      <t>тыс.м</t>
    </r>
    <r>
      <rPr>
        <b/>
        <vertAlign val="superscript"/>
        <sz val="10"/>
        <rFont val="Arial"/>
        <family val="2"/>
        <charset val="204"/>
      </rPr>
      <t>3</t>
    </r>
  </si>
  <si>
    <t>12.</t>
  </si>
  <si>
    <t>Тариф</t>
  </si>
  <si>
    <r>
      <t>руб/м</t>
    </r>
    <r>
      <rPr>
        <b/>
        <vertAlign val="superscript"/>
        <sz val="10"/>
        <rFont val="Arial"/>
        <family val="2"/>
        <charset val="204"/>
      </rPr>
      <t>3</t>
    </r>
  </si>
  <si>
    <t>13.</t>
  </si>
  <si>
    <t>Тариф для населения</t>
  </si>
  <si>
    <t>Смета расходов на водоотведение</t>
  </si>
  <si>
    <t>Теплоэнергия</t>
  </si>
  <si>
    <t>8.4</t>
  </si>
  <si>
    <t>Другие расходы, неучитываемые в соответствии с Налоговым кодексом РФ при определении налоговой базы налога на прибыль</t>
  </si>
  <si>
    <t>8.5</t>
  </si>
  <si>
    <t>Величина нормативной прибыли, определенная в соответствии с пунктом 31 Методических указаний</t>
  </si>
  <si>
    <t>Генеральный директор ОАО "БзСТЗ"                                                              И.В. Умудумов</t>
  </si>
  <si>
    <t>Генеральный директор ОАО "БзСТЗ"                                                И.В. Умудумов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</si>
</sst>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8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1" fillId="0" borderId="0"/>
    <xf numFmtId="0" fontId="11" fillId="0" borderId="0"/>
  </cellStyleXfs>
  <cellXfs count="3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 wrapText="1"/>
    </xf>
    <xf numFmtId="0" fontId="5" fillId="0" borderId="5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49" fontId="4" fillId="0" borderId="2" xfId="1" applyNumberFormat="1" applyFont="1" applyFill="1" applyBorder="1" applyAlignment="1" applyProtection="1">
      <alignment horizontal="center"/>
    </xf>
    <xf numFmtId="0" fontId="4" fillId="0" borderId="2" xfId="1" applyNumberFormat="1" applyFont="1" applyFill="1" applyBorder="1" applyAlignment="1" applyProtection="1">
      <alignment horizontal="left" wrapText="1"/>
    </xf>
    <xf numFmtId="164" fontId="4" fillId="0" borderId="5" xfId="1" applyNumberFormat="1" applyFont="1" applyFill="1" applyBorder="1" applyAlignment="1" applyProtection="1">
      <alignment horizontal="center"/>
    </xf>
    <xf numFmtId="49" fontId="1" fillId="0" borderId="2" xfId="1" applyNumberFormat="1" applyFont="1" applyFill="1" applyBorder="1" applyAlignment="1" applyProtection="1">
      <alignment horizontal="center"/>
    </xf>
    <xf numFmtId="0" fontId="1" fillId="0" borderId="2" xfId="1" applyNumberFormat="1" applyFont="1" applyFill="1" applyBorder="1" applyAlignment="1" applyProtection="1">
      <alignment horizontal="left" wrapText="1"/>
    </xf>
    <xf numFmtId="164" fontId="1" fillId="0" borderId="5" xfId="1" applyNumberFormat="1" applyFont="1" applyFill="1" applyBorder="1" applyAlignment="1" applyProtection="1">
      <alignment horizontal="center"/>
    </xf>
    <xf numFmtId="164" fontId="6" fillId="0" borderId="5" xfId="1" applyNumberFormat="1" applyFont="1" applyFill="1" applyBorder="1" applyAlignment="1" applyProtection="1">
      <alignment horizontal="center"/>
    </xf>
    <xf numFmtId="164" fontId="7" fillId="0" borderId="5" xfId="1" applyNumberFormat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vertical="top"/>
    </xf>
    <xf numFmtId="4" fontId="4" fillId="0" borderId="5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indent="1"/>
    </xf>
    <xf numFmtId="3" fontId="7" fillId="0" borderId="0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 applyProtection="1"/>
    <xf numFmtId="3" fontId="1" fillId="0" borderId="0" xfId="1" applyNumberFormat="1" applyFont="1" applyFill="1" applyBorder="1" applyAlignment="1" applyProtection="1">
      <alignment vertical="top"/>
    </xf>
    <xf numFmtId="0" fontId="4" fillId="0" borderId="3" xfId="1" applyNumberFormat="1" applyFont="1" applyFill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left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4" xfId="1" applyNumberFormat="1" applyFont="1" applyFill="1" applyBorder="1" applyAlignment="1" applyProtection="1">
      <alignment horizontal="center" wrapText="1"/>
    </xf>
    <xf numFmtId="0" fontId="4" fillId="0" borderId="1" xfId="1" applyNumberFormat="1" applyFont="1" applyFill="1" applyBorder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&#1058;&#1040;&#1056;&#1048;&#1060;&#1067;/&#1041;&#1079;&#1057;&#1058;&#1047;/&#1041;&#1079;&#1057;&#1058;&#1047;%20&#1074;&#1086;&#1076;&#1072;/2016%20&#1075;/&#1055;&#1088;&#1080;&#1083;%20&#1087;&#1086;%20&#1074;&#1086;&#1076;&#1077;%20&#1080;%20&#1089;&#1090;&#1086;&#1082;&#1072;&#1084;%20(&#1052;%201746-&#1069;)%20&#1041;&#1079;&#1057;&#1058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 Баланс воды"/>
      <sheetName val="П.11. Баланс стоки"/>
      <sheetName val="П.2 Смета(вода)"/>
      <sheetName val="Прил.2.1 "/>
      <sheetName val="Прил.2.1.1"/>
      <sheetName val="П.2 Смета(стоки)"/>
      <sheetName val="П.2.1.2(вода)"/>
      <sheetName val="П.2.1.2 (стоки)"/>
      <sheetName val="П.6.2(вода)"/>
      <sheetName val="П.2.2.1(ФОТ вода)"/>
      <sheetName val="П.2.2.1(ФОТ стоки)"/>
      <sheetName val="П.2.3(А вода)"/>
      <sheetName val="П.2.3 (А стоки)"/>
      <sheetName val="П.3 Индексы"/>
      <sheetName val="П.4 Тариф"/>
      <sheetName val="П.6.1 OPEX(вода)"/>
      <sheetName val="П.6.1 OPEX(стоки)"/>
      <sheetName val="П.6.3(неподк вода)"/>
      <sheetName val="П.6.3(неподк стоки)"/>
      <sheetName val="Прил.6.5 (активы)"/>
      <sheetName val="Прил.6.6"/>
      <sheetName val="П.7 тариф (вода долгоср)"/>
      <sheetName val="П.7 тариф (стоки долгоср)"/>
      <sheetName val="Лист1"/>
    </sheetNames>
    <sheetDataSet>
      <sheetData sheetId="0">
        <row r="6">
          <cell r="A6" t="str">
            <v>по ОАО "Болоховский завод сантехзаготовок"</v>
          </cell>
        </row>
        <row r="41">
          <cell r="F41">
            <v>49.7</v>
          </cell>
          <cell r="H41">
            <v>49.7</v>
          </cell>
        </row>
      </sheetData>
      <sheetData sheetId="1">
        <row r="10">
          <cell r="F10">
            <v>36.709000000000003</v>
          </cell>
          <cell r="H10">
            <v>36.709000000000003</v>
          </cell>
        </row>
      </sheetData>
      <sheetData sheetId="2"/>
      <sheetData sheetId="3"/>
      <sheetData sheetId="4"/>
      <sheetData sheetId="5"/>
      <sheetData sheetId="6"/>
      <sheetData sheetId="7">
        <row r="53">
          <cell r="F53">
            <v>0</v>
          </cell>
          <cell r="H53">
            <v>0</v>
          </cell>
        </row>
      </sheetData>
      <sheetData sheetId="8">
        <row r="10">
          <cell r="F10">
            <v>103.9688</v>
          </cell>
          <cell r="I10">
            <v>119.56412</v>
          </cell>
        </row>
        <row r="21">
          <cell r="F21">
            <v>3.0760000000000003E-2</v>
          </cell>
          <cell r="I21">
            <v>3.0760000000000003E-2</v>
          </cell>
        </row>
      </sheetData>
      <sheetData sheetId="9">
        <row r="36">
          <cell r="F36">
            <v>225</v>
          </cell>
          <cell r="H36">
            <v>247.50000000000006</v>
          </cell>
        </row>
        <row r="37">
          <cell r="F37">
            <v>70.424999999999997</v>
          </cell>
          <cell r="H37">
            <v>77.467500000000015</v>
          </cell>
        </row>
      </sheetData>
      <sheetData sheetId="10">
        <row r="36">
          <cell r="F36">
            <v>158.53</v>
          </cell>
          <cell r="H36">
            <v>174.38300000000001</v>
          </cell>
        </row>
        <row r="37">
          <cell r="F37">
            <v>49.619889999999998</v>
          </cell>
          <cell r="H37">
            <v>54.581879000000001</v>
          </cell>
        </row>
      </sheetData>
      <sheetData sheetId="11"/>
      <sheetData sheetId="12">
        <row r="46">
          <cell r="F46">
            <v>0</v>
          </cell>
          <cell r="H46">
            <v>0</v>
          </cell>
        </row>
      </sheetData>
      <sheetData sheetId="13">
        <row r="9">
          <cell r="H9">
            <v>1.1200000000000001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9"/>
  <sheetViews>
    <sheetView showZeros="0" view="pageBreakPreview" zoomScaleNormal="100" zoomScaleSheetLayoutView="100" workbookViewId="0">
      <pane ySplit="4" topLeftCell="A67" activePane="bottomLeft" state="frozen"/>
      <selection pane="bottomLeft" activeCell="I76" sqref="I76"/>
    </sheetView>
  </sheetViews>
  <sheetFormatPr defaultColWidth="8.85546875" defaultRowHeight="12.75" outlineLevelRow="1" x14ac:dyDescent="0.25"/>
  <cols>
    <col min="1" max="1" width="6.42578125" style="1" customWidth="1"/>
    <col min="2" max="2" width="56.5703125" style="1" customWidth="1"/>
    <col min="3" max="4" width="8.7109375" style="1" customWidth="1"/>
    <col min="5" max="5" width="11.85546875" style="1" customWidth="1"/>
    <col min="6" max="16384" width="8.85546875" style="1"/>
  </cols>
  <sheetData>
    <row r="1" spans="1:5" ht="19.5" customHeight="1" x14ac:dyDescent="0.25">
      <c r="A1" s="28" t="s">
        <v>0</v>
      </c>
      <c r="B1" s="28"/>
      <c r="C1" s="28"/>
      <c r="D1" s="28"/>
      <c r="E1" s="28"/>
    </row>
    <row r="2" spans="1:5" ht="17.25" customHeight="1" x14ac:dyDescent="0.25">
      <c r="A2" s="28" t="str">
        <f>'[1]П.1 Баланс воды'!A6:H6</f>
        <v>по ОАО "Болоховский завод сантехзаготовок"</v>
      </c>
      <c r="B2" s="28"/>
      <c r="C2" s="28"/>
      <c r="D2" s="28"/>
      <c r="E2" s="28"/>
    </row>
    <row r="3" spans="1:5" ht="12" customHeight="1" x14ac:dyDescent="0.3">
      <c r="A3" s="2"/>
      <c r="B3" s="2"/>
      <c r="C3" s="2"/>
      <c r="D3" s="2"/>
      <c r="E3" s="2"/>
    </row>
    <row r="4" spans="1:5" ht="13.5" customHeight="1" x14ac:dyDescent="0.2">
      <c r="A4" s="24" t="s">
        <v>1</v>
      </c>
      <c r="B4" s="26" t="s">
        <v>2</v>
      </c>
      <c r="C4" s="24" t="s">
        <v>3</v>
      </c>
      <c r="D4" s="22" t="s">
        <v>4</v>
      </c>
      <c r="E4" s="24" t="s">
        <v>5</v>
      </c>
    </row>
    <row r="5" spans="1:5" ht="25.5" customHeight="1" x14ac:dyDescent="0.2">
      <c r="A5" s="25"/>
      <c r="B5" s="27"/>
      <c r="C5" s="25"/>
      <c r="D5" s="3" t="s">
        <v>6</v>
      </c>
      <c r="E5" s="25"/>
    </row>
    <row r="6" spans="1:5" ht="14.25" hidden="1" customHeight="1" outlineLevel="1" x14ac:dyDescent="0.25">
      <c r="A6" s="4">
        <v>1</v>
      </c>
      <c r="B6" s="5">
        <v>2</v>
      </c>
      <c r="C6" s="3">
        <v>3</v>
      </c>
      <c r="D6" s="3">
        <v>6</v>
      </c>
      <c r="E6" s="3">
        <v>8</v>
      </c>
    </row>
    <row r="7" spans="1:5" ht="15" customHeight="1" collapsed="1" x14ac:dyDescent="0.2">
      <c r="A7" s="6" t="s">
        <v>7</v>
      </c>
      <c r="B7" s="7" t="s">
        <v>8</v>
      </c>
      <c r="C7" s="8" t="s">
        <v>9</v>
      </c>
      <c r="D7" s="8">
        <f t="shared" ref="D7:E7" si="0">D8+D12+D18+D19+D22+D23+D24</f>
        <v>442.46379999999999</v>
      </c>
      <c r="E7" s="8">
        <f t="shared" si="0"/>
        <v>492.7700200000001</v>
      </c>
    </row>
    <row r="8" spans="1:5" ht="13.5" customHeight="1" x14ac:dyDescent="0.2">
      <c r="A8" s="9" t="s">
        <v>10</v>
      </c>
      <c r="B8" s="10" t="s">
        <v>11</v>
      </c>
      <c r="C8" s="11" t="s">
        <v>9</v>
      </c>
      <c r="D8" s="11"/>
      <c r="E8" s="11"/>
    </row>
    <row r="9" spans="1:5" ht="15" hidden="1" customHeight="1" outlineLevel="1" x14ac:dyDescent="0.2">
      <c r="A9" s="9" t="s">
        <v>12</v>
      </c>
      <c r="B9" s="10" t="s">
        <v>13</v>
      </c>
      <c r="C9" s="11" t="s">
        <v>9</v>
      </c>
      <c r="D9" s="11"/>
      <c r="E9" s="11"/>
    </row>
    <row r="10" spans="1:5" ht="15" hidden="1" customHeight="1" outlineLevel="1" x14ac:dyDescent="0.2">
      <c r="A10" s="9" t="s">
        <v>14</v>
      </c>
      <c r="B10" s="10" t="s">
        <v>15</v>
      </c>
      <c r="C10" s="11" t="s">
        <v>9</v>
      </c>
      <c r="D10" s="11"/>
      <c r="E10" s="11"/>
    </row>
    <row r="11" spans="1:5" ht="26.25" hidden="1" customHeight="1" outlineLevel="1" x14ac:dyDescent="0.2">
      <c r="A11" s="9" t="s">
        <v>16</v>
      </c>
      <c r="B11" s="10" t="s">
        <v>17</v>
      </c>
      <c r="C11" s="11" t="s">
        <v>9</v>
      </c>
      <c r="D11" s="11"/>
      <c r="E11" s="11"/>
    </row>
    <row r="12" spans="1:5" ht="15" customHeight="1" collapsed="1" x14ac:dyDescent="0.2">
      <c r="A12" s="9" t="s">
        <v>18</v>
      </c>
      <c r="B12" s="10" t="s">
        <v>19</v>
      </c>
      <c r="C12" s="11" t="s">
        <v>9</v>
      </c>
      <c r="D12" s="11">
        <f t="shared" ref="D12:E12" si="1">D13</f>
        <v>103.9688</v>
      </c>
      <c r="E12" s="11">
        <f t="shared" si="1"/>
        <v>119.56412</v>
      </c>
    </row>
    <row r="13" spans="1:5" ht="15" customHeight="1" x14ac:dyDescent="0.2">
      <c r="A13" s="9" t="s">
        <v>20</v>
      </c>
      <c r="B13" s="10" t="s">
        <v>21</v>
      </c>
      <c r="C13" s="11" t="s">
        <v>9</v>
      </c>
      <c r="D13" s="11">
        <f>'[1]П.6.2(вода)'!F10</f>
        <v>103.9688</v>
      </c>
      <c r="E13" s="11">
        <f>'[1]П.6.2(вода)'!I10</f>
        <v>119.56412</v>
      </c>
    </row>
    <row r="14" spans="1:5" ht="15" customHeight="1" x14ac:dyDescent="0.2">
      <c r="A14" s="9" t="s">
        <v>22</v>
      </c>
      <c r="B14" s="10" t="s">
        <v>21</v>
      </c>
      <c r="C14" s="11" t="s">
        <v>23</v>
      </c>
      <c r="D14" s="13">
        <f>'[1]П.6.2(вода)'!F21*1000</f>
        <v>30.76</v>
      </c>
      <c r="E14" s="13">
        <f>'[1]П.6.2(вода)'!I21*1000</f>
        <v>30.76</v>
      </c>
    </row>
    <row r="15" spans="1:5" ht="15" hidden="1" customHeight="1" outlineLevel="1" x14ac:dyDescent="0.2">
      <c r="A15" s="9" t="s">
        <v>24</v>
      </c>
      <c r="B15" s="10" t="s">
        <v>25</v>
      </c>
      <c r="C15" s="11" t="s">
        <v>9</v>
      </c>
      <c r="D15" s="11"/>
      <c r="E15" s="11"/>
    </row>
    <row r="16" spans="1:5" ht="15" hidden="1" customHeight="1" outlineLevel="1" x14ac:dyDescent="0.2">
      <c r="A16" s="9" t="s">
        <v>26</v>
      </c>
      <c r="B16" s="10" t="s">
        <v>27</v>
      </c>
      <c r="C16" s="11" t="s">
        <v>9</v>
      </c>
      <c r="D16" s="11"/>
      <c r="E16" s="11"/>
    </row>
    <row r="17" spans="1:5" ht="15" hidden="1" customHeight="1" outlineLevel="1" x14ac:dyDescent="0.2">
      <c r="A17" s="9" t="s">
        <v>28</v>
      </c>
      <c r="B17" s="10" t="s">
        <v>29</v>
      </c>
      <c r="C17" s="11" t="s">
        <v>9</v>
      </c>
      <c r="D17" s="11"/>
      <c r="E17" s="11"/>
    </row>
    <row r="18" spans="1:5" ht="52.5" customHeight="1" collapsed="1" x14ac:dyDescent="0.2">
      <c r="A18" s="9" t="s">
        <v>30</v>
      </c>
      <c r="B18" s="10" t="s">
        <v>31</v>
      </c>
      <c r="C18" s="11" t="s">
        <v>9</v>
      </c>
      <c r="D18" s="12">
        <v>43.07</v>
      </c>
      <c r="E18" s="11">
        <f>D18*'[1]П.3 Индексы'!$H$9</f>
        <v>48.238400000000006</v>
      </c>
    </row>
    <row r="19" spans="1:5" ht="40.5" customHeight="1" x14ac:dyDescent="0.2">
      <c r="A19" s="9" t="s">
        <v>32</v>
      </c>
      <c r="B19" s="10" t="s">
        <v>33</v>
      </c>
      <c r="C19" s="11" t="s">
        <v>9</v>
      </c>
      <c r="D19" s="11">
        <f t="shared" ref="D19:E19" si="2">SUM(D20:D21)</f>
        <v>295.42500000000001</v>
      </c>
      <c r="E19" s="11">
        <f t="shared" si="2"/>
        <v>324.96750000000009</v>
      </c>
    </row>
    <row r="20" spans="1:5" ht="15" customHeight="1" x14ac:dyDescent="0.2">
      <c r="A20" s="9" t="s">
        <v>34</v>
      </c>
      <c r="B20" s="10" t="s">
        <v>35</v>
      </c>
      <c r="C20" s="11" t="s">
        <v>9</v>
      </c>
      <c r="D20" s="11">
        <f>'[1]П.2.2.1(ФОТ вода)'!F36</f>
        <v>225</v>
      </c>
      <c r="E20" s="11">
        <f>'[1]П.2.2.1(ФОТ вода)'!H36</f>
        <v>247.50000000000006</v>
      </c>
    </row>
    <row r="21" spans="1:5" ht="27.75" customHeight="1" x14ac:dyDescent="0.2">
      <c r="A21" s="9" t="s">
        <v>36</v>
      </c>
      <c r="B21" s="10" t="s">
        <v>37</v>
      </c>
      <c r="C21" s="11" t="s">
        <v>9</v>
      </c>
      <c r="D21" s="11">
        <f>'[1]П.2.2.1(ФОТ вода)'!F37</f>
        <v>70.424999999999997</v>
      </c>
      <c r="E21" s="11">
        <f>'[1]П.2.2.1(ФОТ вода)'!H37</f>
        <v>77.467500000000015</v>
      </c>
    </row>
    <row r="22" spans="1:5" ht="30.75" hidden="1" customHeight="1" outlineLevel="1" x14ac:dyDescent="0.2">
      <c r="A22" s="9" t="s">
        <v>38</v>
      </c>
      <c r="B22" s="10" t="s">
        <v>39</v>
      </c>
      <c r="C22" s="11" t="s">
        <v>9</v>
      </c>
      <c r="D22" s="11"/>
      <c r="E22" s="11"/>
    </row>
    <row r="23" spans="1:5" ht="15" hidden="1" customHeight="1" outlineLevel="1" x14ac:dyDescent="0.2">
      <c r="A23" s="9" t="s">
        <v>40</v>
      </c>
      <c r="B23" s="10" t="s">
        <v>41</v>
      </c>
      <c r="C23" s="11" t="s">
        <v>9</v>
      </c>
      <c r="D23" s="11"/>
      <c r="E23" s="11"/>
    </row>
    <row r="24" spans="1:5" ht="15" customHeight="1" collapsed="1" x14ac:dyDescent="0.2">
      <c r="A24" s="9" t="s">
        <v>42</v>
      </c>
      <c r="B24" s="10" t="s">
        <v>43</v>
      </c>
      <c r="C24" s="11" t="s">
        <v>9</v>
      </c>
      <c r="D24" s="11">
        <f>SUM(D25:D28)</f>
        <v>0</v>
      </c>
      <c r="E24" s="11">
        <f>SUM(E25:E28)</f>
        <v>0</v>
      </c>
    </row>
    <row r="25" spans="1:5" ht="17.25" hidden="1" customHeight="1" outlineLevel="1" x14ac:dyDescent="0.2">
      <c r="A25" s="9" t="s">
        <v>44</v>
      </c>
      <c r="B25" s="10" t="s">
        <v>45</v>
      </c>
      <c r="C25" s="11" t="s">
        <v>9</v>
      </c>
      <c r="D25" s="11"/>
      <c r="E25" s="11"/>
    </row>
    <row r="26" spans="1:5" ht="15" hidden="1" customHeight="1" outlineLevel="1" x14ac:dyDescent="0.2">
      <c r="A26" s="9" t="s">
        <v>46</v>
      </c>
      <c r="B26" s="10" t="s">
        <v>47</v>
      </c>
      <c r="C26" s="11" t="s">
        <v>9</v>
      </c>
      <c r="D26" s="11"/>
      <c r="E26" s="11"/>
    </row>
    <row r="27" spans="1:5" ht="15" customHeight="1" collapsed="1" x14ac:dyDescent="0.2">
      <c r="A27" s="9" t="s">
        <v>48</v>
      </c>
      <c r="B27" s="10" t="s">
        <v>49</v>
      </c>
      <c r="C27" s="11" t="s">
        <v>9</v>
      </c>
      <c r="D27" s="11"/>
      <c r="E27" s="11"/>
    </row>
    <row r="28" spans="1:5" ht="15.75" hidden="1" customHeight="1" outlineLevel="1" x14ac:dyDescent="0.2">
      <c r="A28" s="9" t="s">
        <v>50</v>
      </c>
      <c r="B28" s="10" t="s">
        <v>51</v>
      </c>
      <c r="C28" s="11" t="s">
        <v>9</v>
      </c>
      <c r="D28" s="11"/>
      <c r="E28" s="11"/>
    </row>
    <row r="29" spans="1:5" ht="15" customHeight="1" collapsed="1" x14ac:dyDescent="0.2">
      <c r="A29" s="6" t="s">
        <v>52</v>
      </c>
      <c r="B29" s="7" t="s">
        <v>53</v>
      </c>
      <c r="C29" s="8" t="s">
        <v>9</v>
      </c>
      <c r="D29" s="8">
        <f t="shared" ref="D29:E29" si="3">SUM(D30:D32)</f>
        <v>99.31</v>
      </c>
      <c r="E29" s="8">
        <f t="shared" si="3"/>
        <v>111.22720000000001</v>
      </c>
    </row>
    <row r="30" spans="1:5" ht="39" customHeight="1" x14ac:dyDescent="0.2">
      <c r="A30" s="9" t="s">
        <v>54</v>
      </c>
      <c r="B30" s="10" t="s">
        <v>55</v>
      </c>
      <c r="C30" s="11" t="s">
        <v>9</v>
      </c>
      <c r="D30" s="12">
        <v>99.31</v>
      </c>
      <c r="E30" s="11">
        <f>D30*'[1]П.3 Индексы'!$H$9</f>
        <v>111.22720000000001</v>
      </c>
    </row>
    <row r="31" spans="1:5" ht="57" hidden="1" customHeight="1" outlineLevel="1" x14ac:dyDescent="0.2">
      <c r="A31" s="9" t="s">
        <v>56</v>
      </c>
      <c r="B31" s="10" t="s">
        <v>57</v>
      </c>
      <c r="C31" s="11" t="s">
        <v>9</v>
      </c>
      <c r="D31" s="11"/>
      <c r="E31" s="11"/>
    </row>
    <row r="32" spans="1:5" ht="43.5" hidden="1" customHeight="1" outlineLevel="1" x14ac:dyDescent="0.2">
      <c r="A32" s="9" t="s">
        <v>58</v>
      </c>
      <c r="B32" s="10" t="s">
        <v>59</v>
      </c>
      <c r="C32" s="11" t="s">
        <v>9</v>
      </c>
      <c r="D32" s="11">
        <f>SUM(D33:D34)</f>
        <v>0</v>
      </c>
      <c r="E32" s="11">
        <f>SUM(E33:E34)</f>
        <v>0</v>
      </c>
    </row>
    <row r="33" spans="1:5" ht="29.25" hidden="1" customHeight="1" outlineLevel="1" x14ac:dyDescent="0.2">
      <c r="A33" s="9" t="s">
        <v>60</v>
      </c>
      <c r="B33" s="10" t="s">
        <v>61</v>
      </c>
      <c r="C33" s="11" t="s">
        <v>9</v>
      </c>
      <c r="D33" s="11"/>
      <c r="E33" s="11"/>
    </row>
    <row r="34" spans="1:5" ht="37.5" hidden="1" customHeight="1" outlineLevel="1" x14ac:dyDescent="0.2">
      <c r="A34" s="9" t="s">
        <v>62</v>
      </c>
      <c r="B34" s="10" t="s">
        <v>63</v>
      </c>
      <c r="C34" s="11" t="s">
        <v>9</v>
      </c>
      <c r="D34" s="11"/>
      <c r="E34" s="11"/>
    </row>
    <row r="35" spans="1:5" ht="15" customHeight="1" collapsed="1" x14ac:dyDescent="0.2">
      <c r="A35" s="6" t="s">
        <v>64</v>
      </c>
      <c r="B35" s="7" t="s">
        <v>65</v>
      </c>
      <c r="C35" s="8" t="s">
        <v>9</v>
      </c>
      <c r="D35" s="8">
        <f>D36+D44+SUM(D47:D51)</f>
        <v>0</v>
      </c>
      <c r="E35" s="8">
        <f>E36+E44+SUM(E47:E51)</f>
        <v>0</v>
      </c>
    </row>
    <row r="36" spans="1:5" ht="28.5" hidden="1" customHeight="1" outlineLevel="1" x14ac:dyDescent="0.2">
      <c r="A36" s="9" t="s">
        <v>66</v>
      </c>
      <c r="B36" s="10" t="s">
        <v>67</v>
      </c>
      <c r="C36" s="11" t="s">
        <v>9</v>
      </c>
      <c r="D36" s="11"/>
      <c r="E36" s="11"/>
    </row>
    <row r="37" spans="1:5" ht="15" hidden="1" customHeight="1" outlineLevel="1" x14ac:dyDescent="0.2">
      <c r="A37" s="9" t="s">
        <v>68</v>
      </c>
      <c r="B37" s="10" t="s">
        <v>69</v>
      </c>
      <c r="C37" s="11" t="s">
        <v>9</v>
      </c>
      <c r="D37" s="11"/>
      <c r="E37" s="11"/>
    </row>
    <row r="38" spans="1:5" ht="15" hidden="1" customHeight="1" outlineLevel="1" x14ac:dyDescent="0.2">
      <c r="A38" s="9" t="s">
        <v>70</v>
      </c>
      <c r="B38" s="10" t="s">
        <v>71</v>
      </c>
      <c r="C38" s="11" t="s">
        <v>9</v>
      </c>
      <c r="D38" s="11"/>
      <c r="E38" s="11"/>
    </row>
    <row r="39" spans="1:5" ht="15" hidden="1" customHeight="1" outlineLevel="1" x14ac:dyDescent="0.2">
      <c r="A39" s="9" t="s">
        <v>72</v>
      </c>
      <c r="B39" s="10" t="s">
        <v>73</v>
      </c>
      <c r="C39" s="11" t="s">
        <v>9</v>
      </c>
      <c r="D39" s="11"/>
      <c r="E39" s="11"/>
    </row>
    <row r="40" spans="1:5" ht="15" hidden="1" customHeight="1" outlineLevel="1" x14ac:dyDescent="0.2">
      <c r="A40" s="9" t="s">
        <v>74</v>
      </c>
      <c r="B40" s="10" t="s">
        <v>75</v>
      </c>
      <c r="C40" s="11" t="s">
        <v>9</v>
      </c>
      <c r="D40" s="11"/>
      <c r="E40" s="11"/>
    </row>
    <row r="41" spans="1:5" ht="16.5" hidden="1" customHeight="1" outlineLevel="1" x14ac:dyDescent="0.2">
      <c r="A41" s="9" t="s">
        <v>76</v>
      </c>
      <c r="B41" s="10" t="s">
        <v>77</v>
      </c>
      <c r="C41" s="11" t="s">
        <v>9</v>
      </c>
      <c r="D41" s="11"/>
      <c r="E41" s="11"/>
    </row>
    <row r="42" spans="1:5" ht="15" hidden="1" customHeight="1" outlineLevel="1" x14ac:dyDescent="0.2">
      <c r="A42" s="9" t="s">
        <v>78</v>
      </c>
      <c r="B42" s="10" t="s">
        <v>79</v>
      </c>
      <c r="C42" s="11" t="s">
        <v>9</v>
      </c>
      <c r="D42" s="11"/>
      <c r="E42" s="11"/>
    </row>
    <row r="43" spans="1:5" ht="15" hidden="1" customHeight="1" outlineLevel="1" x14ac:dyDescent="0.2">
      <c r="A43" s="9" t="s">
        <v>80</v>
      </c>
      <c r="B43" s="10" t="s">
        <v>81</v>
      </c>
      <c r="C43" s="11" t="s">
        <v>9</v>
      </c>
      <c r="D43" s="11"/>
      <c r="E43" s="11"/>
    </row>
    <row r="44" spans="1:5" ht="41.25" hidden="1" customHeight="1" outlineLevel="1" x14ac:dyDescent="0.2">
      <c r="A44" s="9" t="s">
        <v>82</v>
      </c>
      <c r="B44" s="10" t="s">
        <v>83</v>
      </c>
      <c r="C44" s="11" t="s">
        <v>9</v>
      </c>
      <c r="D44" s="11">
        <f>SUM(D45:D46)</f>
        <v>0</v>
      </c>
      <c r="E44" s="11">
        <f>SUM(E45:E46)</f>
        <v>0</v>
      </c>
    </row>
    <row r="45" spans="1:5" ht="29.25" hidden="1" customHeight="1" outlineLevel="1" x14ac:dyDescent="0.2">
      <c r="A45" s="9" t="s">
        <v>84</v>
      </c>
      <c r="B45" s="10" t="s">
        <v>85</v>
      </c>
      <c r="C45" s="11" t="s">
        <v>9</v>
      </c>
      <c r="D45" s="12"/>
      <c r="E45" s="11"/>
    </row>
    <row r="46" spans="1:5" ht="28.5" hidden="1" customHeight="1" outlineLevel="1" x14ac:dyDescent="0.2">
      <c r="A46" s="9" t="s">
        <v>86</v>
      </c>
      <c r="B46" s="10" t="s">
        <v>87</v>
      </c>
      <c r="C46" s="11" t="s">
        <v>9</v>
      </c>
      <c r="D46" s="11"/>
      <c r="E46" s="11"/>
    </row>
    <row r="47" spans="1:5" ht="42" hidden="1" customHeight="1" outlineLevel="1" x14ac:dyDescent="0.2">
      <c r="A47" s="9" t="s">
        <v>88</v>
      </c>
      <c r="B47" s="10" t="s">
        <v>89</v>
      </c>
      <c r="C47" s="11" t="s">
        <v>9</v>
      </c>
      <c r="D47" s="11"/>
      <c r="E47" s="11"/>
    </row>
    <row r="48" spans="1:5" ht="15" hidden="1" customHeight="1" outlineLevel="1" x14ac:dyDescent="0.2">
      <c r="A48" s="9" t="s">
        <v>90</v>
      </c>
      <c r="B48" s="10" t="s">
        <v>91</v>
      </c>
      <c r="C48" s="11" t="s">
        <v>9</v>
      </c>
      <c r="D48" s="11"/>
      <c r="E48" s="11"/>
    </row>
    <row r="49" spans="1:5" ht="15" hidden="1" customHeight="1" outlineLevel="1" x14ac:dyDescent="0.2">
      <c r="A49" s="9" t="s">
        <v>92</v>
      </c>
      <c r="B49" s="10" t="s">
        <v>93</v>
      </c>
      <c r="C49" s="11" t="s">
        <v>9</v>
      </c>
      <c r="D49" s="11"/>
      <c r="E49" s="11"/>
    </row>
    <row r="50" spans="1:5" ht="15" hidden="1" customHeight="1" outlineLevel="1" x14ac:dyDescent="0.2">
      <c r="A50" s="9" t="s">
        <v>94</v>
      </c>
      <c r="B50" s="10" t="s">
        <v>95</v>
      </c>
      <c r="C50" s="11" t="s">
        <v>9</v>
      </c>
      <c r="D50" s="11"/>
      <c r="E50" s="11"/>
    </row>
    <row r="51" spans="1:5" ht="15" hidden="1" customHeight="1" outlineLevel="1" x14ac:dyDescent="0.2">
      <c r="A51" s="9" t="s">
        <v>96</v>
      </c>
      <c r="B51" s="10" t="s">
        <v>97</v>
      </c>
      <c r="C51" s="11" t="s">
        <v>9</v>
      </c>
      <c r="D51" s="11">
        <f>SUM(D52:D53)</f>
        <v>0</v>
      </c>
      <c r="E51" s="11">
        <f>SUM(E52:E53)</f>
        <v>0</v>
      </c>
    </row>
    <row r="52" spans="1:5" ht="14.25" hidden="1" customHeight="1" outlineLevel="1" x14ac:dyDescent="0.2">
      <c r="A52" s="9" t="s">
        <v>98</v>
      </c>
      <c r="B52" s="10" t="s">
        <v>99</v>
      </c>
      <c r="C52" s="11" t="s">
        <v>9</v>
      </c>
      <c r="D52" s="11"/>
      <c r="E52" s="11"/>
    </row>
    <row r="53" spans="1:5" ht="15" hidden="1" customHeight="1" outlineLevel="1" x14ac:dyDescent="0.2">
      <c r="A53" s="9" t="s">
        <v>100</v>
      </c>
      <c r="B53" s="10" t="s">
        <v>101</v>
      </c>
      <c r="C53" s="11" t="s">
        <v>9</v>
      </c>
      <c r="D53" s="11"/>
      <c r="E53" s="11"/>
    </row>
    <row r="54" spans="1:5" ht="15.75" customHeight="1" collapsed="1" x14ac:dyDescent="0.2">
      <c r="A54" s="6" t="s">
        <v>102</v>
      </c>
      <c r="B54" s="7" t="s">
        <v>103</v>
      </c>
      <c r="C54" s="8" t="s">
        <v>9</v>
      </c>
      <c r="D54" s="8">
        <f>D55</f>
        <v>0</v>
      </c>
      <c r="E54" s="8">
        <f>E55</f>
        <v>0</v>
      </c>
    </row>
    <row r="55" spans="1:5" ht="27.75" hidden="1" customHeight="1" outlineLevel="1" x14ac:dyDescent="0.2">
      <c r="A55" s="9" t="s">
        <v>104</v>
      </c>
      <c r="B55" s="10" t="s">
        <v>105</v>
      </c>
      <c r="C55" s="11" t="s">
        <v>9</v>
      </c>
      <c r="D55" s="11"/>
      <c r="E55" s="11"/>
    </row>
    <row r="56" spans="1:5" ht="15" customHeight="1" collapsed="1" x14ac:dyDescent="0.2">
      <c r="A56" s="6" t="s">
        <v>106</v>
      </c>
      <c r="B56" s="7" t="s">
        <v>107</v>
      </c>
      <c r="C56" s="8" t="s">
        <v>9</v>
      </c>
      <c r="D56" s="8">
        <f>D57</f>
        <v>0</v>
      </c>
      <c r="E56" s="8">
        <f>E57</f>
        <v>0</v>
      </c>
    </row>
    <row r="57" spans="1:5" ht="39" customHeight="1" x14ac:dyDescent="0.2">
      <c r="A57" s="9" t="s">
        <v>108</v>
      </c>
      <c r="B57" s="10" t="s">
        <v>109</v>
      </c>
      <c r="C57" s="11" t="s">
        <v>9</v>
      </c>
      <c r="D57" s="12"/>
      <c r="E57" s="11">
        <f>D57</f>
        <v>0</v>
      </c>
    </row>
    <row r="58" spans="1:5" ht="26.25" customHeight="1" x14ac:dyDescent="0.2">
      <c r="A58" s="6" t="s">
        <v>110</v>
      </c>
      <c r="B58" s="7" t="s">
        <v>111</v>
      </c>
      <c r="C58" s="8" t="s">
        <v>9</v>
      </c>
      <c r="D58" s="8">
        <f>SUM(D59:D62)</f>
        <v>0</v>
      </c>
      <c r="E58" s="8">
        <f>SUM(E59:E62)</f>
        <v>0</v>
      </c>
    </row>
    <row r="59" spans="1:5" ht="15" hidden="1" customHeight="1" outlineLevel="1" x14ac:dyDescent="0.2">
      <c r="A59" s="9" t="s">
        <v>112</v>
      </c>
      <c r="B59" s="10" t="s">
        <v>113</v>
      </c>
      <c r="C59" s="11" t="s">
        <v>9</v>
      </c>
      <c r="D59" s="11"/>
      <c r="E59" s="11"/>
    </row>
    <row r="60" spans="1:5" ht="15" hidden="1" customHeight="1" outlineLevel="1" x14ac:dyDescent="0.2">
      <c r="A60" s="9" t="s">
        <v>114</v>
      </c>
      <c r="B60" s="10" t="s">
        <v>115</v>
      </c>
      <c r="C60" s="11" t="s">
        <v>9</v>
      </c>
      <c r="D60" s="11"/>
      <c r="E60" s="11"/>
    </row>
    <row r="61" spans="1:5" ht="15" hidden="1" customHeight="1" outlineLevel="1" x14ac:dyDescent="0.2">
      <c r="A61" s="9" t="s">
        <v>116</v>
      </c>
      <c r="B61" s="10" t="s">
        <v>117</v>
      </c>
      <c r="C61" s="11" t="s">
        <v>9</v>
      </c>
      <c r="D61" s="11"/>
      <c r="E61" s="11"/>
    </row>
    <row r="62" spans="1:5" ht="15" hidden="1" customHeight="1" outlineLevel="1" x14ac:dyDescent="0.2">
      <c r="A62" s="9" t="s">
        <v>118</v>
      </c>
      <c r="B62" s="10" t="s">
        <v>119</v>
      </c>
      <c r="C62" s="11" t="s">
        <v>9</v>
      </c>
      <c r="D62" s="11"/>
      <c r="E62" s="11"/>
    </row>
    <row r="63" spans="1:5" ht="18" customHeight="1" collapsed="1" x14ac:dyDescent="0.2">
      <c r="A63" s="6" t="s">
        <v>120</v>
      </c>
      <c r="B63" s="7" t="s">
        <v>121</v>
      </c>
      <c r="C63" s="8" t="s">
        <v>9</v>
      </c>
      <c r="D63" s="8">
        <f t="shared" ref="D63:E63" si="4">SUM(D64:D70)</f>
        <v>11.11</v>
      </c>
      <c r="E63" s="8">
        <f t="shared" si="4"/>
        <v>20.064799999999998</v>
      </c>
    </row>
    <row r="64" spans="1:5" ht="15" customHeight="1" x14ac:dyDescent="0.2">
      <c r="A64" s="9" t="s">
        <v>122</v>
      </c>
      <c r="B64" s="10" t="s">
        <v>123</v>
      </c>
      <c r="C64" s="11" t="s">
        <v>9</v>
      </c>
      <c r="D64" s="12">
        <v>1</v>
      </c>
      <c r="E64" s="12">
        <f>9.7*'[1]П.3 Индексы'!H9*0.2</f>
        <v>2.1728000000000001</v>
      </c>
    </row>
    <row r="65" spans="1:7" ht="15" hidden="1" customHeight="1" outlineLevel="1" x14ac:dyDescent="0.2">
      <c r="A65" s="9" t="s">
        <v>124</v>
      </c>
      <c r="B65" s="10" t="s">
        <v>125</v>
      </c>
      <c r="C65" s="11" t="s">
        <v>9</v>
      </c>
      <c r="D65" s="11"/>
      <c r="E65" s="11"/>
    </row>
    <row r="66" spans="1:7" ht="28.5" hidden="1" customHeight="1" outlineLevel="1" x14ac:dyDescent="0.2">
      <c r="A66" s="9" t="s">
        <v>126</v>
      </c>
      <c r="B66" s="10" t="s">
        <v>127</v>
      </c>
      <c r="C66" s="11" t="s">
        <v>9</v>
      </c>
      <c r="D66" s="11"/>
      <c r="E66" s="11"/>
    </row>
    <row r="67" spans="1:7" ht="16.5" customHeight="1" collapsed="1" x14ac:dyDescent="0.2">
      <c r="A67" s="9" t="s">
        <v>128</v>
      </c>
      <c r="B67" s="10" t="s">
        <v>129</v>
      </c>
      <c r="C67" s="11" t="s">
        <v>9</v>
      </c>
      <c r="D67" s="12">
        <v>10.11</v>
      </c>
      <c r="E67" s="12">
        <f>E77*0.36</f>
        <v>17.891999999999999</v>
      </c>
    </row>
    <row r="68" spans="1:7" ht="15" hidden="1" customHeight="1" outlineLevel="1" x14ac:dyDescent="0.2">
      <c r="A68" s="9" t="s">
        <v>130</v>
      </c>
      <c r="B68" s="10" t="s">
        <v>131</v>
      </c>
      <c r="C68" s="11" t="s">
        <v>9</v>
      </c>
      <c r="D68" s="11"/>
      <c r="E68" s="11"/>
    </row>
    <row r="69" spans="1:7" ht="15" hidden="1" customHeight="1" outlineLevel="1" x14ac:dyDescent="0.2">
      <c r="A69" s="9" t="s">
        <v>132</v>
      </c>
      <c r="B69" s="10" t="s">
        <v>133</v>
      </c>
      <c r="C69" s="11" t="s">
        <v>9</v>
      </c>
      <c r="D69" s="11"/>
      <c r="E69" s="11"/>
    </row>
    <row r="70" spans="1:7" ht="54" hidden="1" customHeight="1" outlineLevel="1" x14ac:dyDescent="0.2">
      <c r="A70" s="9" t="s">
        <v>134</v>
      </c>
      <c r="B70" s="10" t="s">
        <v>135</v>
      </c>
      <c r="C70" s="11" t="s">
        <v>9</v>
      </c>
      <c r="D70" s="11"/>
      <c r="E70" s="11"/>
    </row>
    <row r="71" spans="1:7" ht="15" customHeight="1" collapsed="1" x14ac:dyDescent="0.2">
      <c r="A71" s="6" t="s">
        <v>136</v>
      </c>
      <c r="B71" s="7" t="s">
        <v>137</v>
      </c>
      <c r="C71" s="8" t="s">
        <v>9</v>
      </c>
      <c r="D71" s="8">
        <f t="shared" ref="D71:E71" si="5">SUM(D72:D74)</f>
        <v>8.6999999999999993</v>
      </c>
      <c r="E71" s="8">
        <f t="shared" si="5"/>
        <v>8.6912000000000003</v>
      </c>
    </row>
    <row r="72" spans="1:7" ht="13.5" customHeight="1" x14ac:dyDescent="0.2">
      <c r="A72" s="9" t="s">
        <v>138</v>
      </c>
      <c r="B72" s="10" t="s">
        <v>139</v>
      </c>
      <c r="C72" s="11" t="s">
        <v>9</v>
      </c>
      <c r="D72" s="11"/>
      <c r="E72" s="11"/>
    </row>
    <row r="73" spans="1:7" ht="15" customHeight="1" x14ac:dyDescent="0.2">
      <c r="A73" s="9" t="s">
        <v>140</v>
      </c>
      <c r="B73" s="10" t="s">
        <v>141</v>
      </c>
      <c r="C73" s="11" t="s">
        <v>9</v>
      </c>
      <c r="D73" s="11"/>
      <c r="E73" s="11"/>
    </row>
    <row r="74" spans="1:7" ht="39.75" customHeight="1" x14ac:dyDescent="0.2">
      <c r="A74" s="9" t="s">
        <v>142</v>
      </c>
      <c r="B74" s="10" t="s">
        <v>143</v>
      </c>
      <c r="C74" s="11" t="s">
        <v>9</v>
      </c>
      <c r="D74" s="12">
        <v>8.6999999999999993</v>
      </c>
      <c r="E74" s="12">
        <f>9.7*'[1]П.3 Индексы'!$H$9*0.8</f>
        <v>8.6912000000000003</v>
      </c>
    </row>
    <row r="75" spans="1:7" ht="15" customHeight="1" x14ac:dyDescent="0.2">
      <c r="A75" s="6" t="s">
        <v>144</v>
      </c>
      <c r="B75" s="7" t="s">
        <v>145</v>
      </c>
      <c r="C75" s="8" t="s">
        <v>9</v>
      </c>
      <c r="D75" s="14"/>
      <c r="E75" s="8">
        <v>152.2014812633407</v>
      </c>
    </row>
    <row r="76" spans="1:7" ht="15" customHeight="1" x14ac:dyDescent="0.2">
      <c r="A76" s="6" t="s">
        <v>146</v>
      </c>
      <c r="B76" s="7" t="s">
        <v>147</v>
      </c>
      <c r="C76" s="8" t="s">
        <v>9</v>
      </c>
      <c r="D76" s="8">
        <f>D7+D29+D35+D54+D56+D58+D63+D71+D75</f>
        <v>561.5838</v>
      </c>
      <c r="E76" s="8">
        <f>E7+E29+E35+E54+E56+E58+E63+E71+E75</f>
        <v>784.95470126334078</v>
      </c>
      <c r="G76" s="15"/>
    </row>
    <row r="77" spans="1:7" ht="15" customHeight="1" x14ac:dyDescent="0.2">
      <c r="A77" s="6" t="s">
        <v>148</v>
      </c>
      <c r="B77" s="7" t="s">
        <v>149</v>
      </c>
      <c r="C77" s="8" t="s">
        <v>150</v>
      </c>
      <c r="D77" s="16">
        <f>'[1]П.1 Баланс воды'!F41</f>
        <v>49.7</v>
      </c>
      <c r="E77" s="16">
        <f>'[1]П.1 Баланс воды'!H41</f>
        <v>49.7</v>
      </c>
      <c r="G77" s="15"/>
    </row>
    <row r="78" spans="1:7" ht="15" customHeight="1" x14ac:dyDescent="0.2">
      <c r="A78" s="6" t="s">
        <v>151</v>
      </c>
      <c r="B78" s="7" t="s">
        <v>152</v>
      </c>
      <c r="C78" s="8" t="s">
        <v>153</v>
      </c>
      <c r="D78" s="16">
        <f t="shared" ref="D78:E78" si="6">D76/D77</f>
        <v>11.299472837022131</v>
      </c>
      <c r="E78" s="16">
        <f t="shared" si="6"/>
        <v>15.793857168276473</v>
      </c>
      <c r="G78" s="15"/>
    </row>
    <row r="79" spans="1:7" ht="15" customHeight="1" x14ac:dyDescent="0.2">
      <c r="A79" s="6" t="s">
        <v>154</v>
      </c>
      <c r="B79" s="7" t="s">
        <v>155</v>
      </c>
      <c r="C79" s="8" t="s">
        <v>153</v>
      </c>
      <c r="D79" s="16">
        <f>D78*1.18</f>
        <v>13.333377947686115</v>
      </c>
      <c r="E79" s="16">
        <f>E78*1.18</f>
        <v>18.636751458566238</v>
      </c>
      <c r="G79" s="15"/>
    </row>
    <row r="80" spans="1:7" ht="23.25" customHeight="1" x14ac:dyDescent="0.25">
      <c r="A80" s="23" t="s">
        <v>162</v>
      </c>
      <c r="B80" s="23"/>
      <c r="C80" s="23"/>
      <c r="D80" s="23"/>
      <c r="E80" s="23"/>
    </row>
    <row r="81" spans="1:5" x14ac:dyDescent="0.2">
      <c r="A81" s="17"/>
      <c r="B81" s="18"/>
      <c r="C81" s="19"/>
      <c r="D81" s="19"/>
      <c r="E81" s="19"/>
    </row>
    <row r="82" spans="1:5" x14ac:dyDescent="0.2">
      <c r="A82" s="17"/>
      <c r="B82" s="18"/>
      <c r="C82" s="19"/>
      <c r="D82" s="19"/>
      <c r="E82" s="19"/>
    </row>
    <row r="83" spans="1:5" x14ac:dyDescent="0.2">
      <c r="A83" s="17"/>
      <c r="B83" s="17"/>
      <c r="C83" s="20"/>
      <c r="D83" s="20"/>
      <c r="E83" s="20"/>
    </row>
    <row r="84" spans="1:5" x14ac:dyDescent="0.2">
      <c r="A84" s="17"/>
      <c r="B84" s="17"/>
      <c r="C84" s="20"/>
      <c r="D84" s="20"/>
      <c r="E84" s="20"/>
    </row>
    <row r="85" spans="1:5" x14ac:dyDescent="0.2">
      <c r="A85" s="17"/>
      <c r="B85" s="17"/>
      <c r="C85" s="20"/>
      <c r="D85" s="20"/>
      <c r="E85" s="20"/>
    </row>
    <row r="86" spans="1:5" x14ac:dyDescent="0.2">
      <c r="A86" s="17"/>
      <c r="B86" s="17"/>
      <c r="C86" s="20"/>
      <c r="D86" s="20"/>
      <c r="E86" s="20"/>
    </row>
    <row r="87" spans="1:5" x14ac:dyDescent="0.2">
      <c r="A87" s="17"/>
      <c r="B87" s="17"/>
      <c r="C87" s="20"/>
      <c r="D87" s="20"/>
      <c r="E87" s="20"/>
    </row>
    <row r="88" spans="1:5" x14ac:dyDescent="0.2">
      <c r="A88" s="17"/>
      <c r="B88" s="17"/>
      <c r="C88" s="20"/>
      <c r="D88" s="20"/>
      <c r="E88" s="20"/>
    </row>
    <row r="89" spans="1:5" x14ac:dyDescent="0.25">
      <c r="C89" s="21"/>
      <c r="D89" s="21"/>
      <c r="E89" s="21"/>
    </row>
  </sheetData>
  <mergeCells count="7">
    <mergeCell ref="A1:E1"/>
    <mergeCell ref="A2:E2"/>
    <mergeCell ref="A80:E80"/>
    <mergeCell ref="A4:A5"/>
    <mergeCell ref="B4:B5"/>
    <mergeCell ref="C4:C5"/>
    <mergeCell ref="E4:E5"/>
  </mergeCells>
  <pageMargins left="0.94488188976377963" right="0.55118110236220474" top="0.59055118110236227" bottom="0.59055118110236227" header="0" footer="0"/>
  <pageSetup paperSize="9" scale="93" fitToHeight="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0"/>
  <sheetViews>
    <sheetView showZeros="0" tabSelected="1" view="pageBreakPreview" zoomScaleNormal="100" zoomScaleSheetLayoutView="90" workbookViewId="0">
      <pane ySplit="4" topLeftCell="A57" activePane="bottomLeft" state="frozen"/>
      <selection pane="bottomLeft" activeCell="K66" sqref="K66"/>
    </sheetView>
  </sheetViews>
  <sheetFormatPr defaultColWidth="8.85546875" defaultRowHeight="12.75" outlineLevelRow="1" x14ac:dyDescent="0.25"/>
  <cols>
    <col min="1" max="1" width="6.42578125" style="1" customWidth="1"/>
    <col min="2" max="2" width="49.7109375" style="1" customWidth="1"/>
    <col min="3" max="5" width="8.7109375" style="1" customWidth="1"/>
    <col min="6" max="16384" width="8.85546875" style="1"/>
  </cols>
  <sheetData>
    <row r="1" spans="1:5" ht="20.25" customHeight="1" x14ac:dyDescent="0.25">
      <c r="A1" s="28" t="s">
        <v>156</v>
      </c>
      <c r="B1" s="29"/>
      <c r="C1" s="29"/>
      <c r="D1" s="29"/>
      <c r="E1" s="29"/>
    </row>
    <row r="2" spans="1:5" ht="19.5" customHeight="1" x14ac:dyDescent="0.25">
      <c r="A2" s="28" t="str">
        <f>'[1]П.1 Баланс воды'!A6:H6</f>
        <v>по ОАО "Болоховский завод сантехзаготовок"</v>
      </c>
      <c r="B2" s="28"/>
      <c r="C2" s="28"/>
      <c r="D2" s="28"/>
      <c r="E2" s="28"/>
    </row>
    <row r="3" spans="1:5" ht="8.25" customHeight="1" x14ac:dyDescent="0.3">
      <c r="A3" s="2"/>
      <c r="B3" s="2"/>
      <c r="C3" s="2"/>
      <c r="D3" s="2"/>
      <c r="E3" s="2"/>
    </row>
    <row r="4" spans="1:5" ht="13.5" customHeight="1" x14ac:dyDescent="0.2">
      <c r="A4" s="24" t="s">
        <v>1</v>
      </c>
      <c r="B4" s="26" t="s">
        <v>2</v>
      </c>
      <c r="C4" s="24" t="s">
        <v>3</v>
      </c>
      <c r="D4" s="22" t="s">
        <v>4</v>
      </c>
      <c r="E4" s="24" t="s">
        <v>5</v>
      </c>
    </row>
    <row r="5" spans="1:5" ht="27.75" customHeight="1" x14ac:dyDescent="0.2">
      <c r="A5" s="25"/>
      <c r="B5" s="27"/>
      <c r="C5" s="25"/>
      <c r="D5" s="3" t="s">
        <v>6</v>
      </c>
      <c r="E5" s="25"/>
    </row>
    <row r="6" spans="1:5" ht="15" customHeight="1" x14ac:dyDescent="0.2">
      <c r="A6" s="6" t="s">
        <v>7</v>
      </c>
      <c r="B6" s="7" t="s">
        <v>8</v>
      </c>
      <c r="C6" s="8" t="s">
        <v>9</v>
      </c>
      <c r="D6" s="8">
        <f t="shared" ref="D6:E6" si="0">D7+D11+D17+D18+D21+D22+D23</f>
        <v>232.39989</v>
      </c>
      <c r="E6" s="8">
        <f t="shared" si="0"/>
        <v>256.12487900000002</v>
      </c>
    </row>
    <row r="7" spans="1:5" ht="28.5" customHeight="1" x14ac:dyDescent="0.2">
      <c r="A7" s="9" t="s">
        <v>10</v>
      </c>
      <c r="B7" s="10" t="s">
        <v>11</v>
      </c>
      <c r="C7" s="11" t="s">
        <v>9</v>
      </c>
      <c r="D7" s="11"/>
      <c r="E7" s="11"/>
    </row>
    <row r="8" spans="1:5" ht="15" hidden="1" customHeight="1" outlineLevel="1" x14ac:dyDescent="0.2">
      <c r="A8" s="9" t="s">
        <v>12</v>
      </c>
      <c r="B8" s="10" t="s">
        <v>13</v>
      </c>
      <c r="C8" s="11" t="s">
        <v>9</v>
      </c>
      <c r="D8" s="11"/>
      <c r="E8" s="11"/>
    </row>
    <row r="9" spans="1:5" ht="15" hidden="1" customHeight="1" outlineLevel="1" x14ac:dyDescent="0.2">
      <c r="A9" s="9" t="s">
        <v>14</v>
      </c>
      <c r="B9" s="10" t="s">
        <v>15</v>
      </c>
      <c r="C9" s="11" t="s">
        <v>9</v>
      </c>
      <c r="D9" s="11"/>
      <c r="E9" s="11"/>
    </row>
    <row r="10" spans="1:5" ht="14.25" customHeight="1" collapsed="1" x14ac:dyDescent="0.2">
      <c r="A10" s="9" t="s">
        <v>16</v>
      </c>
      <c r="B10" s="10" t="s">
        <v>17</v>
      </c>
      <c r="C10" s="11" t="s">
        <v>9</v>
      </c>
      <c r="D10" s="11"/>
      <c r="E10" s="11"/>
    </row>
    <row r="11" spans="1:5" ht="17.25" customHeight="1" x14ac:dyDescent="0.2">
      <c r="A11" s="9" t="s">
        <v>18</v>
      </c>
      <c r="B11" s="10" t="s">
        <v>19</v>
      </c>
      <c r="C11" s="11" t="s">
        <v>9</v>
      </c>
      <c r="D11" s="11">
        <f>SUM(D12:D16)</f>
        <v>0</v>
      </c>
      <c r="E11" s="11">
        <f>SUM(E12:E16)</f>
        <v>0</v>
      </c>
    </row>
    <row r="12" spans="1:5" ht="15" hidden="1" customHeight="1" outlineLevel="1" x14ac:dyDescent="0.2">
      <c r="A12" s="9" t="s">
        <v>20</v>
      </c>
      <c r="B12" s="10" t="s">
        <v>21</v>
      </c>
      <c r="C12" s="11" t="s">
        <v>9</v>
      </c>
      <c r="D12" s="11">
        <f>'[1]П.2.1.2 (стоки)'!F53</f>
        <v>0</v>
      </c>
      <c r="E12" s="11">
        <f>'[1]П.2.1.2 (стоки)'!H53</f>
        <v>0</v>
      </c>
    </row>
    <row r="13" spans="1:5" ht="15" hidden="1" customHeight="1" outlineLevel="1" x14ac:dyDescent="0.2">
      <c r="A13" s="9" t="s">
        <v>22</v>
      </c>
      <c r="B13" s="10" t="s">
        <v>157</v>
      </c>
      <c r="C13" s="11" t="s">
        <v>9</v>
      </c>
      <c r="D13" s="11"/>
      <c r="E13" s="11"/>
    </row>
    <row r="14" spans="1:5" ht="15" hidden="1" customHeight="1" outlineLevel="1" x14ac:dyDescent="0.2">
      <c r="A14" s="9" t="s">
        <v>24</v>
      </c>
      <c r="B14" s="10" t="s">
        <v>25</v>
      </c>
      <c r="C14" s="11" t="s">
        <v>9</v>
      </c>
      <c r="D14" s="11"/>
      <c r="E14" s="11"/>
    </row>
    <row r="15" spans="1:5" ht="15" hidden="1" customHeight="1" outlineLevel="1" x14ac:dyDescent="0.2">
      <c r="A15" s="9" t="s">
        <v>26</v>
      </c>
      <c r="B15" s="10" t="s">
        <v>27</v>
      </c>
      <c r="C15" s="11" t="s">
        <v>9</v>
      </c>
      <c r="D15" s="11"/>
      <c r="E15" s="11"/>
    </row>
    <row r="16" spans="1:5" ht="15" hidden="1" customHeight="1" outlineLevel="1" x14ac:dyDescent="0.2">
      <c r="A16" s="9" t="s">
        <v>28</v>
      </c>
      <c r="B16" s="10" t="s">
        <v>29</v>
      </c>
      <c r="C16" s="11" t="s">
        <v>9</v>
      </c>
      <c r="D16" s="11"/>
      <c r="E16" s="11"/>
    </row>
    <row r="17" spans="1:8" ht="64.5" customHeight="1" collapsed="1" x14ac:dyDescent="0.2">
      <c r="A17" s="9" t="s">
        <v>30</v>
      </c>
      <c r="B17" s="10" t="s">
        <v>31</v>
      </c>
      <c r="C17" s="11" t="s">
        <v>9</v>
      </c>
      <c r="D17" s="12">
        <v>20.399999999999999</v>
      </c>
      <c r="E17" s="11">
        <f>D17*'[1]П.3 Индексы'!$H$9</f>
        <v>22.847999999999999</v>
      </c>
    </row>
    <row r="18" spans="1:8" ht="40.5" customHeight="1" x14ac:dyDescent="0.2">
      <c r="A18" s="9" t="s">
        <v>32</v>
      </c>
      <c r="B18" s="10" t="s">
        <v>33</v>
      </c>
      <c r="C18" s="11" t="s">
        <v>9</v>
      </c>
      <c r="D18" s="11">
        <f t="shared" ref="D18:E18" si="1">SUM(D19:D20)</f>
        <v>208.14989</v>
      </c>
      <c r="E18" s="11">
        <f t="shared" si="1"/>
        <v>228.964879</v>
      </c>
    </row>
    <row r="19" spans="1:8" ht="17.25" customHeight="1" x14ac:dyDescent="0.2">
      <c r="A19" s="9" t="s">
        <v>34</v>
      </c>
      <c r="B19" s="10" t="s">
        <v>35</v>
      </c>
      <c r="C19" s="11" t="s">
        <v>9</v>
      </c>
      <c r="D19" s="11">
        <f>'[1]П.2.2.1(ФОТ стоки)'!F36</f>
        <v>158.53</v>
      </c>
      <c r="E19" s="11">
        <f>'[1]П.2.2.1(ФОТ стоки)'!H36</f>
        <v>174.38300000000001</v>
      </c>
    </row>
    <row r="20" spans="1:8" ht="42" customHeight="1" x14ac:dyDescent="0.2">
      <c r="A20" s="9" t="s">
        <v>36</v>
      </c>
      <c r="B20" s="10" t="s">
        <v>37</v>
      </c>
      <c r="C20" s="11" t="s">
        <v>9</v>
      </c>
      <c r="D20" s="11">
        <f>'[1]П.2.2.1(ФОТ стоки)'!F37</f>
        <v>49.619889999999998</v>
      </c>
      <c r="E20" s="11">
        <f>'[1]П.2.2.1(ФОТ стоки)'!H37</f>
        <v>54.581879000000001</v>
      </c>
    </row>
    <row r="21" spans="1:8" ht="30.75" hidden="1" customHeight="1" outlineLevel="1" x14ac:dyDescent="0.2">
      <c r="A21" s="9" t="s">
        <v>38</v>
      </c>
      <c r="B21" s="10" t="s">
        <v>39</v>
      </c>
      <c r="C21" s="11" t="s">
        <v>9</v>
      </c>
      <c r="D21" s="11"/>
      <c r="E21" s="11"/>
    </row>
    <row r="22" spans="1:8" ht="15" hidden="1" customHeight="1" outlineLevel="1" x14ac:dyDescent="0.2">
      <c r="A22" s="9" t="s">
        <v>40</v>
      </c>
      <c r="B22" s="10" t="s">
        <v>41</v>
      </c>
      <c r="C22" s="11" t="s">
        <v>9</v>
      </c>
      <c r="D22" s="11"/>
      <c r="E22" s="11"/>
    </row>
    <row r="23" spans="1:8" ht="15" customHeight="1" collapsed="1" x14ac:dyDescent="0.2">
      <c r="A23" s="9" t="s">
        <v>42</v>
      </c>
      <c r="B23" s="10" t="s">
        <v>43</v>
      </c>
      <c r="C23" s="11" t="s">
        <v>9</v>
      </c>
      <c r="D23" s="11">
        <f t="shared" ref="D23:E23" si="2">D26</f>
        <v>3.85</v>
      </c>
      <c r="E23" s="11">
        <f t="shared" si="2"/>
        <v>4.3120000000000003</v>
      </c>
    </row>
    <row r="24" spans="1:8" ht="28.5" hidden="1" customHeight="1" outlineLevel="1" x14ac:dyDescent="0.2">
      <c r="A24" s="9" t="s">
        <v>44</v>
      </c>
      <c r="B24" s="10" t="s">
        <v>45</v>
      </c>
      <c r="C24" s="11" t="s">
        <v>9</v>
      </c>
      <c r="D24" s="11"/>
      <c r="E24" s="11"/>
    </row>
    <row r="25" spans="1:8" ht="15" hidden="1" customHeight="1" outlineLevel="1" x14ac:dyDescent="0.2">
      <c r="A25" s="9" t="s">
        <v>46</v>
      </c>
      <c r="B25" s="10" t="s">
        <v>47</v>
      </c>
      <c r="C25" s="11" t="s">
        <v>9</v>
      </c>
      <c r="D25" s="11"/>
      <c r="E25" s="11"/>
    </row>
    <row r="26" spans="1:8" ht="15" customHeight="1" collapsed="1" x14ac:dyDescent="0.2">
      <c r="A26" s="9" t="s">
        <v>48</v>
      </c>
      <c r="B26" s="10" t="s">
        <v>49</v>
      </c>
      <c r="C26" s="11" t="s">
        <v>9</v>
      </c>
      <c r="D26" s="12">
        <v>3.85</v>
      </c>
      <c r="E26" s="11">
        <f>D26*'[1]П.3 Индексы'!$H$9</f>
        <v>4.3120000000000003</v>
      </c>
    </row>
    <row r="27" spans="1:8" ht="26.25" hidden="1" customHeight="1" outlineLevel="1" x14ac:dyDescent="0.2">
      <c r="A27" s="9" t="s">
        <v>50</v>
      </c>
      <c r="B27" s="10" t="s">
        <v>51</v>
      </c>
      <c r="C27" s="11" t="s">
        <v>9</v>
      </c>
      <c r="D27" s="11"/>
      <c r="E27" s="11"/>
    </row>
    <row r="28" spans="1:8" ht="15" customHeight="1" collapsed="1" x14ac:dyDescent="0.2">
      <c r="A28" s="6" t="s">
        <v>52</v>
      </c>
      <c r="B28" s="7" t="s">
        <v>53</v>
      </c>
      <c r="C28" s="8" t="s">
        <v>9</v>
      </c>
      <c r="D28" s="8">
        <f t="shared" ref="D28:E28" si="3">SUM(D29:D31)</f>
        <v>57.9</v>
      </c>
      <c r="E28" s="8">
        <f t="shared" si="3"/>
        <v>64.847999999999999</v>
      </c>
    </row>
    <row r="29" spans="1:8" ht="52.5" customHeight="1" x14ac:dyDescent="0.2">
      <c r="A29" s="9" t="s">
        <v>54</v>
      </c>
      <c r="B29" s="10" t="s">
        <v>55</v>
      </c>
      <c r="C29" s="11" t="s">
        <v>9</v>
      </c>
      <c r="D29" s="12">
        <v>57.9</v>
      </c>
      <c r="E29" s="11">
        <f>D29*'[1]П.3 Индексы'!H9</f>
        <v>64.847999999999999</v>
      </c>
      <c r="H29" s="15" t="e">
        <f>#REF!+#REF!+#REF!</f>
        <v>#REF!</v>
      </c>
    </row>
    <row r="30" spans="1:8" ht="57" hidden="1" customHeight="1" outlineLevel="1" x14ac:dyDescent="0.2">
      <c r="A30" s="9" t="s">
        <v>56</v>
      </c>
      <c r="B30" s="10" t="s">
        <v>57</v>
      </c>
      <c r="C30" s="11" t="s">
        <v>9</v>
      </c>
      <c r="D30" s="11"/>
      <c r="E30" s="11"/>
    </row>
    <row r="31" spans="1:8" ht="43.5" hidden="1" customHeight="1" outlineLevel="1" x14ac:dyDescent="0.2">
      <c r="A31" s="9" t="s">
        <v>58</v>
      </c>
      <c r="B31" s="10" t="s">
        <v>59</v>
      </c>
      <c r="C31" s="11" t="s">
        <v>9</v>
      </c>
      <c r="D31" s="11">
        <f>SUM(D32:D33)</f>
        <v>0</v>
      </c>
      <c r="E31" s="11">
        <f>SUM(E32:E33)</f>
        <v>0</v>
      </c>
    </row>
    <row r="32" spans="1:8" ht="29.25" hidden="1" customHeight="1" outlineLevel="1" x14ac:dyDescent="0.2">
      <c r="A32" s="9" t="s">
        <v>60</v>
      </c>
      <c r="B32" s="10" t="s">
        <v>61</v>
      </c>
      <c r="C32" s="11" t="s">
        <v>9</v>
      </c>
      <c r="D32" s="11"/>
      <c r="E32" s="11"/>
    </row>
    <row r="33" spans="1:5" ht="37.5" hidden="1" customHeight="1" outlineLevel="1" x14ac:dyDescent="0.2">
      <c r="A33" s="9" t="s">
        <v>62</v>
      </c>
      <c r="B33" s="10" t="s">
        <v>63</v>
      </c>
      <c r="C33" s="11" t="s">
        <v>9</v>
      </c>
      <c r="D33" s="11"/>
      <c r="E33" s="11"/>
    </row>
    <row r="34" spans="1:5" ht="15" customHeight="1" collapsed="1" x14ac:dyDescent="0.2">
      <c r="A34" s="6" t="s">
        <v>64</v>
      </c>
      <c r="B34" s="7" t="s">
        <v>65</v>
      </c>
      <c r="C34" s="8" t="s">
        <v>9</v>
      </c>
      <c r="D34" s="8">
        <f>D35+D43+SUM(D46:D50)</f>
        <v>0</v>
      </c>
      <c r="E34" s="8">
        <f>E35+E43+SUM(E46:E50)</f>
        <v>0</v>
      </c>
    </row>
    <row r="35" spans="1:5" ht="28.5" hidden="1" customHeight="1" outlineLevel="1" x14ac:dyDescent="0.2">
      <c r="A35" s="9" t="s">
        <v>66</v>
      </c>
      <c r="B35" s="10" t="s">
        <v>67</v>
      </c>
      <c r="C35" s="11" t="s">
        <v>9</v>
      </c>
      <c r="D35" s="11"/>
      <c r="E35" s="11"/>
    </row>
    <row r="36" spans="1:5" ht="15" hidden="1" customHeight="1" outlineLevel="1" x14ac:dyDescent="0.2">
      <c r="A36" s="9" t="s">
        <v>68</v>
      </c>
      <c r="B36" s="10" t="s">
        <v>69</v>
      </c>
      <c r="C36" s="11" t="s">
        <v>9</v>
      </c>
      <c r="D36" s="11"/>
      <c r="E36" s="11"/>
    </row>
    <row r="37" spans="1:5" ht="15" hidden="1" customHeight="1" outlineLevel="1" x14ac:dyDescent="0.2">
      <c r="A37" s="9" t="s">
        <v>70</v>
      </c>
      <c r="B37" s="10" t="s">
        <v>71</v>
      </c>
      <c r="C37" s="11" t="s">
        <v>9</v>
      </c>
      <c r="D37" s="11"/>
      <c r="E37" s="11"/>
    </row>
    <row r="38" spans="1:5" ht="15" hidden="1" customHeight="1" outlineLevel="1" x14ac:dyDescent="0.2">
      <c r="A38" s="9" t="s">
        <v>72</v>
      </c>
      <c r="B38" s="10" t="s">
        <v>73</v>
      </c>
      <c r="C38" s="11" t="s">
        <v>9</v>
      </c>
      <c r="D38" s="11"/>
      <c r="E38" s="11"/>
    </row>
    <row r="39" spans="1:5" ht="15" hidden="1" customHeight="1" outlineLevel="1" x14ac:dyDescent="0.2">
      <c r="A39" s="9" t="s">
        <v>74</v>
      </c>
      <c r="B39" s="10" t="s">
        <v>75</v>
      </c>
      <c r="C39" s="11" t="s">
        <v>9</v>
      </c>
      <c r="D39" s="11"/>
      <c r="E39" s="11"/>
    </row>
    <row r="40" spans="1:5" ht="28.5" hidden="1" customHeight="1" outlineLevel="1" x14ac:dyDescent="0.2">
      <c r="A40" s="9" t="s">
        <v>76</v>
      </c>
      <c r="B40" s="10" t="s">
        <v>77</v>
      </c>
      <c r="C40" s="11" t="s">
        <v>9</v>
      </c>
      <c r="D40" s="11"/>
      <c r="E40" s="11"/>
    </row>
    <row r="41" spans="1:5" ht="15" hidden="1" customHeight="1" outlineLevel="1" x14ac:dyDescent="0.2">
      <c r="A41" s="9" t="s">
        <v>78</v>
      </c>
      <c r="B41" s="10" t="s">
        <v>79</v>
      </c>
      <c r="C41" s="11" t="s">
        <v>9</v>
      </c>
      <c r="D41" s="11"/>
      <c r="E41" s="11"/>
    </row>
    <row r="42" spans="1:5" ht="15" hidden="1" customHeight="1" outlineLevel="1" x14ac:dyDescent="0.2">
      <c r="A42" s="9" t="s">
        <v>80</v>
      </c>
      <c r="B42" s="10" t="s">
        <v>81</v>
      </c>
      <c r="C42" s="11" t="s">
        <v>9</v>
      </c>
      <c r="D42" s="11"/>
      <c r="E42" s="11"/>
    </row>
    <row r="43" spans="1:5" ht="52.5" hidden="1" customHeight="1" outlineLevel="1" x14ac:dyDescent="0.2">
      <c r="A43" s="9" t="s">
        <v>82</v>
      </c>
      <c r="B43" s="10" t="s">
        <v>83</v>
      </c>
      <c r="C43" s="11" t="s">
        <v>9</v>
      </c>
      <c r="D43" s="11">
        <f>SUM(D44:D45)</f>
        <v>0</v>
      </c>
      <c r="E43" s="11">
        <f>SUM(E44:E45)</f>
        <v>0</v>
      </c>
    </row>
    <row r="44" spans="1:5" ht="29.25" hidden="1" customHeight="1" outlineLevel="1" x14ac:dyDescent="0.2">
      <c r="A44" s="9" t="s">
        <v>84</v>
      </c>
      <c r="B44" s="10" t="s">
        <v>85</v>
      </c>
      <c r="C44" s="11" t="s">
        <v>9</v>
      </c>
      <c r="D44" s="12"/>
      <c r="E44" s="11"/>
    </row>
    <row r="45" spans="1:5" ht="39" hidden="1" customHeight="1" outlineLevel="1" x14ac:dyDescent="0.2">
      <c r="A45" s="9" t="s">
        <v>86</v>
      </c>
      <c r="B45" s="10" t="s">
        <v>87</v>
      </c>
      <c r="C45" s="11" t="s">
        <v>9</v>
      </c>
      <c r="D45" s="11"/>
      <c r="E45" s="11"/>
    </row>
    <row r="46" spans="1:5" ht="69.75" hidden="1" customHeight="1" outlineLevel="1" x14ac:dyDescent="0.2">
      <c r="A46" s="9" t="s">
        <v>88</v>
      </c>
      <c r="B46" s="10" t="s">
        <v>89</v>
      </c>
      <c r="C46" s="11" t="s">
        <v>9</v>
      </c>
      <c r="D46" s="11"/>
      <c r="E46" s="11"/>
    </row>
    <row r="47" spans="1:5" ht="15" hidden="1" customHeight="1" outlineLevel="1" x14ac:dyDescent="0.2">
      <c r="A47" s="9" t="s">
        <v>90</v>
      </c>
      <c r="B47" s="10" t="s">
        <v>91</v>
      </c>
      <c r="C47" s="11" t="s">
        <v>9</v>
      </c>
      <c r="D47" s="11"/>
      <c r="E47" s="11"/>
    </row>
    <row r="48" spans="1:5" ht="15" hidden="1" customHeight="1" outlineLevel="1" x14ac:dyDescent="0.2">
      <c r="A48" s="9" t="s">
        <v>92</v>
      </c>
      <c r="B48" s="10" t="s">
        <v>93</v>
      </c>
      <c r="C48" s="11" t="s">
        <v>9</v>
      </c>
      <c r="D48" s="11"/>
      <c r="E48" s="11"/>
    </row>
    <row r="49" spans="1:5" ht="15" hidden="1" customHeight="1" outlineLevel="1" x14ac:dyDescent="0.2">
      <c r="A49" s="9" t="s">
        <v>94</v>
      </c>
      <c r="B49" s="10" t="s">
        <v>95</v>
      </c>
      <c r="C49" s="11" t="s">
        <v>9</v>
      </c>
      <c r="D49" s="11"/>
      <c r="E49" s="11"/>
    </row>
    <row r="50" spans="1:5" ht="15" hidden="1" customHeight="1" outlineLevel="1" x14ac:dyDescent="0.2">
      <c r="A50" s="9" t="s">
        <v>96</v>
      </c>
      <c r="B50" s="10" t="s">
        <v>97</v>
      </c>
      <c r="C50" s="11" t="s">
        <v>9</v>
      </c>
      <c r="D50" s="11">
        <f>SUM(D51:D52)</f>
        <v>0</v>
      </c>
      <c r="E50" s="11">
        <f>SUM(E51:E52)</f>
        <v>0</v>
      </c>
    </row>
    <row r="51" spans="1:5" ht="30.75" hidden="1" customHeight="1" outlineLevel="1" x14ac:dyDescent="0.2">
      <c r="A51" s="9" t="s">
        <v>98</v>
      </c>
      <c r="B51" s="10" t="s">
        <v>99</v>
      </c>
      <c r="C51" s="11" t="s">
        <v>9</v>
      </c>
      <c r="D51" s="11"/>
      <c r="E51" s="11"/>
    </row>
    <row r="52" spans="1:5" ht="15" hidden="1" customHeight="1" outlineLevel="1" x14ac:dyDescent="0.2">
      <c r="A52" s="9" t="s">
        <v>100</v>
      </c>
      <c r="B52" s="10" t="s">
        <v>101</v>
      </c>
      <c r="C52" s="11" t="s">
        <v>9</v>
      </c>
      <c r="D52" s="11"/>
      <c r="E52" s="11"/>
    </row>
    <row r="53" spans="1:5" ht="27.75" customHeight="1" collapsed="1" x14ac:dyDescent="0.2">
      <c r="A53" s="6" t="s">
        <v>102</v>
      </c>
      <c r="B53" s="7" t="s">
        <v>103</v>
      </c>
      <c r="C53" s="8" t="s">
        <v>9</v>
      </c>
      <c r="D53" s="8">
        <f>D54</f>
        <v>0</v>
      </c>
      <c r="E53" s="8">
        <f>E54</f>
        <v>0</v>
      </c>
    </row>
    <row r="54" spans="1:5" ht="27.75" hidden="1" customHeight="1" outlineLevel="1" x14ac:dyDescent="0.2">
      <c r="A54" s="9" t="s">
        <v>104</v>
      </c>
      <c r="B54" s="10" t="s">
        <v>105</v>
      </c>
      <c r="C54" s="11" t="s">
        <v>9</v>
      </c>
      <c r="D54" s="11"/>
      <c r="E54" s="11"/>
    </row>
    <row r="55" spans="1:5" ht="15" customHeight="1" collapsed="1" x14ac:dyDescent="0.2">
      <c r="A55" s="6" t="s">
        <v>106</v>
      </c>
      <c r="B55" s="7" t="s">
        <v>107</v>
      </c>
      <c r="C55" s="8" t="s">
        <v>9</v>
      </c>
      <c r="D55" s="8">
        <f>D56</f>
        <v>0</v>
      </c>
      <c r="E55" s="8">
        <f>E56</f>
        <v>0</v>
      </c>
    </row>
    <row r="56" spans="1:5" ht="52.5" hidden="1" customHeight="1" outlineLevel="1" x14ac:dyDescent="0.2">
      <c r="A56" s="9" t="s">
        <v>108</v>
      </c>
      <c r="B56" s="10" t="s">
        <v>109</v>
      </c>
      <c r="C56" s="11" t="s">
        <v>9</v>
      </c>
      <c r="D56" s="11">
        <f>'[1]П.2.3 (А стоки)'!F46</f>
        <v>0</v>
      </c>
      <c r="E56" s="11">
        <f>'[1]П.2.3 (А стоки)'!H46</f>
        <v>0</v>
      </c>
    </row>
    <row r="57" spans="1:5" ht="27.75" customHeight="1" collapsed="1" x14ac:dyDescent="0.2">
      <c r="A57" s="6" t="s">
        <v>110</v>
      </c>
      <c r="B57" s="7" t="s">
        <v>111</v>
      </c>
      <c r="C57" s="8" t="s">
        <v>9</v>
      </c>
      <c r="D57" s="8">
        <f>SUM(D58:D61)</f>
        <v>0</v>
      </c>
      <c r="E57" s="8">
        <f>SUM(E58:E61)</f>
        <v>0</v>
      </c>
    </row>
    <row r="58" spans="1:5" ht="15" hidden="1" customHeight="1" outlineLevel="1" x14ac:dyDescent="0.2">
      <c r="A58" s="9" t="s">
        <v>112</v>
      </c>
      <c r="B58" s="10" t="s">
        <v>113</v>
      </c>
      <c r="C58" s="11" t="s">
        <v>9</v>
      </c>
      <c r="D58" s="11"/>
      <c r="E58" s="11"/>
    </row>
    <row r="59" spans="1:5" ht="15" hidden="1" customHeight="1" outlineLevel="1" x14ac:dyDescent="0.2">
      <c r="A59" s="9" t="s">
        <v>114</v>
      </c>
      <c r="B59" s="10" t="s">
        <v>115</v>
      </c>
      <c r="C59" s="11" t="s">
        <v>9</v>
      </c>
      <c r="D59" s="11"/>
      <c r="E59" s="11"/>
    </row>
    <row r="60" spans="1:5" ht="15" hidden="1" customHeight="1" outlineLevel="1" x14ac:dyDescent="0.2">
      <c r="A60" s="9" t="s">
        <v>116</v>
      </c>
      <c r="B60" s="10" t="s">
        <v>117</v>
      </c>
      <c r="C60" s="11" t="s">
        <v>9</v>
      </c>
      <c r="D60" s="11"/>
      <c r="E60" s="11"/>
    </row>
    <row r="61" spans="1:5" ht="15" hidden="1" customHeight="1" outlineLevel="1" x14ac:dyDescent="0.2">
      <c r="A61" s="9" t="s">
        <v>118</v>
      </c>
      <c r="B61" s="10" t="s">
        <v>119</v>
      </c>
      <c r="C61" s="11" t="s">
        <v>9</v>
      </c>
      <c r="D61" s="11"/>
      <c r="E61" s="11"/>
    </row>
    <row r="62" spans="1:5" ht="15" customHeight="1" collapsed="1" x14ac:dyDescent="0.2">
      <c r="A62" s="6" t="s">
        <v>120</v>
      </c>
      <c r="B62" s="7" t="s">
        <v>121</v>
      </c>
      <c r="C62" s="8" t="s">
        <v>9</v>
      </c>
      <c r="D62" s="8">
        <f t="shared" ref="D62:E62" si="4">SUM(D63:D69)</f>
        <v>1.5</v>
      </c>
      <c r="E62" s="8">
        <f t="shared" si="4"/>
        <v>1.6800000000000002</v>
      </c>
    </row>
    <row r="63" spans="1:5" ht="15" customHeight="1" x14ac:dyDescent="0.2">
      <c r="A63" s="9" t="s">
        <v>122</v>
      </c>
      <c r="B63" s="10" t="s">
        <v>123</v>
      </c>
      <c r="C63" s="11" t="s">
        <v>9</v>
      </c>
      <c r="D63" s="12">
        <v>1.5</v>
      </c>
      <c r="E63" s="11">
        <f>D63*'[1]П.3 Индексы'!$H$9</f>
        <v>1.6800000000000002</v>
      </c>
    </row>
    <row r="64" spans="1:5" ht="15" hidden="1" customHeight="1" outlineLevel="1" x14ac:dyDescent="0.2">
      <c r="A64" s="9" t="s">
        <v>124</v>
      </c>
      <c r="B64" s="10" t="s">
        <v>125</v>
      </c>
      <c r="C64" s="11" t="s">
        <v>9</v>
      </c>
      <c r="D64" s="11"/>
      <c r="E64" s="11"/>
    </row>
    <row r="65" spans="1:5" ht="28.5" hidden="1" customHeight="1" outlineLevel="1" x14ac:dyDescent="0.2">
      <c r="A65" s="9" t="s">
        <v>126</v>
      </c>
      <c r="B65" s="10" t="s">
        <v>127</v>
      </c>
      <c r="C65" s="11" t="s">
        <v>9</v>
      </c>
      <c r="D65" s="11"/>
      <c r="E65" s="11"/>
    </row>
    <row r="66" spans="1:5" ht="30" customHeight="1" collapsed="1" x14ac:dyDescent="0.2">
      <c r="A66" s="9" t="s">
        <v>128</v>
      </c>
      <c r="B66" s="10" t="s">
        <v>129</v>
      </c>
      <c r="C66" s="11" t="s">
        <v>9</v>
      </c>
      <c r="D66" s="12"/>
      <c r="E66" s="11">
        <f>D66*'[1]П.3 Индексы'!H9</f>
        <v>0</v>
      </c>
    </row>
    <row r="67" spans="1:5" ht="15" hidden="1" customHeight="1" outlineLevel="1" x14ac:dyDescent="0.2">
      <c r="A67" s="9" t="s">
        <v>130</v>
      </c>
      <c r="B67" s="10" t="s">
        <v>131</v>
      </c>
      <c r="C67" s="11" t="s">
        <v>9</v>
      </c>
      <c r="D67" s="11"/>
      <c r="E67" s="11"/>
    </row>
    <row r="68" spans="1:5" ht="15" hidden="1" customHeight="1" outlineLevel="1" x14ac:dyDescent="0.2">
      <c r="A68" s="9" t="s">
        <v>132</v>
      </c>
      <c r="B68" s="10" t="s">
        <v>133</v>
      </c>
      <c r="C68" s="11" t="s">
        <v>9</v>
      </c>
      <c r="D68" s="11"/>
      <c r="E68" s="11"/>
    </row>
    <row r="69" spans="1:5" ht="65.25" hidden="1" customHeight="1" outlineLevel="1" x14ac:dyDescent="0.2">
      <c r="A69" s="9" t="s">
        <v>134</v>
      </c>
      <c r="B69" s="10" t="s">
        <v>135</v>
      </c>
      <c r="C69" s="11" t="s">
        <v>9</v>
      </c>
      <c r="D69" s="11"/>
      <c r="E69" s="11"/>
    </row>
    <row r="70" spans="1:5" ht="15" customHeight="1" collapsed="1" x14ac:dyDescent="0.2">
      <c r="A70" s="6" t="s">
        <v>136</v>
      </c>
      <c r="B70" s="7" t="s">
        <v>137</v>
      </c>
      <c r="C70" s="8" t="s">
        <v>9</v>
      </c>
      <c r="D70" s="8">
        <f t="shared" ref="D70:E70" si="5">SUM(D71:D75)</f>
        <v>7.3</v>
      </c>
      <c r="E70" s="8">
        <f t="shared" si="5"/>
        <v>8.1760000000000002</v>
      </c>
    </row>
    <row r="71" spans="1:5" ht="27.75" hidden="1" customHeight="1" outlineLevel="1" x14ac:dyDescent="0.2">
      <c r="A71" s="9" t="s">
        <v>138</v>
      </c>
      <c r="B71" s="10" t="s">
        <v>139</v>
      </c>
      <c r="C71" s="11" t="s">
        <v>9</v>
      </c>
      <c r="D71" s="11"/>
      <c r="E71" s="11"/>
    </row>
    <row r="72" spans="1:5" ht="15" hidden="1" customHeight="1" outlineLevel="1" x14ac:dyDescent="0.2">
      <c r="A72" s="9" t="s">
        <v>140</v>
      </c>
      <c r="B72" s="10" t="s">
        <v>141</v>
      </c>
      <c r="C72" s="11" t="s">
        <v>9</v>
      </c>
      <c r="D72" s="11"/>
      <c r="E72" s="11"/>
    </row>
    <row r="73" spans="1:5" ht="47.25" customHeight="1" collapsed="1" x14ac:dyDescent="0.2">
      <c r="A73" s="9" t="s">
        <v>142</v>
      </c>
      <c r="B73" s="10" t="s">
        <v>143</v>
      </c>
      <c r="C73" s="11"/>
      <c r="D73" s="12">
        <v>7.3</v>
      </c>
      <c r="E73" s="11">
        <f>D73*'[1]П.3 Индексы'!$H$9</f>
        <v>8.1760000000000002</v>
      </c>
    </row>
    <row r="74" spans="1:5" ht="54.75" hidden="1" customHeight="1" outlineLevel="1" x14ac:dyDescent="0.2">
      <c r="A74" s="9" t="s">
        <v>158</v>
      </c>
      <c r="B74" s="10" t="s">
        <v>159</v>
      </c>
      <c r="C74" s="11" t="s">
        <v>9</v>
      </c>
      <c r="D74" s="11"/>
      <c r="E74" s="11"/>
    </row>
    <row r="75" spans="1:5" ht="42.75" hidden="1" customHeight="1" outlineLevel="1" x14ac:dyDescent="0.2">
      <c r="A75" s="9" t="s">
        <v>160</v>
      </c>
      <c r="B75" s="10" t="s">
        <v>161</v>
      </c>
      <c r="C75" s="11" t="s">
        <v>9</v>
      </c>
      <c r="D75" s="11"/>
      <c r="E75" s="11"/>
    </row>
    <row r="76" spans="1:5" ht="15.75" customHeight="1" collapsed="1" x14ac:dyDescent="0.2">
      <c r="A76" s="6" t="s">
        <v>144</v>
      </c>
      <c r="B76" s="7" t="s">
        <v>145</v>
      </c>
      <c r="C76" s="8" t="s">
        <v>9</v>
      </c>
      <c r="D76" s="8"/>
      <c r="E76" s="8">
        <v>29.3</v>
      </c>
    </row>
    <row r="77" spans="1:5" ht="15" customHeight="1" x14ac:dyDescent="0.2">
      <c r="A77" s="6" t="s">
        <v>146</v>
      </c>
      <c r="B77" s="7" t="s">
        <v>147</v>
      </c>
      <c r="C77" s="8" t="s">
        <v>9</v>
      </c>
      <c r="D77" s="8">
        <f>D6+D28+D34+D53+D55+D57+D62+D70+D76</f>
        <v>299.09989000000002</v>
      </c>
      <c r="E77" s="8">
        <f>E6+E28+E34+E53+E55+E57+E62+E70+E76</f>
        <v>360.12887900000004</v>
      </c>
    </row>
    <row r="78" spans="1:5" ht="15" customHeight="1" x14ac:dyDescent="0.2">
      <c r="A78" s="6" t="s">
        <v>148</v>
      </c>
      <c r="B78" s="7" t="s">
        <v>149</v>
      </c>
      <c r="C78" s="8" t="s">
        <v>150</v>
      </c>
      <c r="D78" s="8">
        <f>'[1]П.11. Баланс стоки'!F10</f>
        <v>36.709000000000003</v>
      </c>
      <c r="E78" s="8">
        <f>'[1]П.11. Баланс стоки'!H10</f>
        <v>36.709000000000003</v>
      </c>
    </row>
    <row r="79" spans="1:5" ht="15" customHeight="1" x14ac:dyDescent="0.2">
      <c r="A79" s="6" t="s">
        <v>151</v>
      </c>
      <c r="B79" s="7" t="s">
        <v>152</v>
      </c>
      <c r="C79" s="8" t="s">
        <v>153</v>
      </c>
      <c r="D79" s="16">
        <f t="shared" ref="D79:E79" si="6">D77/D78</f>
        <v>8.1478626494865019</v>
      </c>
      <c r="E79" s="16">
        <f t="shared" si="6"/>
        <v>9.8103701816993105</v>
      </c>
    </row>
    <row r="80" spans="1:5" ht="15" customHeight="1" x14ac:dyDescent="0.2">
      <c r="A80" s="6" t="s">
        <v>154</v>
      </c>
      <c r="B80" s="7" t="s">
        <v>155</v>
      </c>
      <c r="C80" s="8" t="s">
        <v>153</v>
      </c>
      <c r="D80" s="16">
        <f>D79*1.18+0.01</f>
        <v>9.6244779263940714</v>
      </c>
      <c r="E80" s="16">
        <f>E79*1.18</f>
        <v>11.576236814405187</v>
      </c>
    </row>
    <row r="81" spans="1:5" ht="23.25" customHeight="1" x14ac:dyDescent="0.25">
      <c r="A81" s="23" t="s">
        <v>163</v>
      </c>
      <c r="B81" s="23"/>
      <c r="C81" s="23"/>
      <c r="D81" s="23"/>
      <c r="E81" s="23"/>
    </row>
    <row r="82" spans="1:5" x14ac:dyDescent="0.2">
      <c r="A82" s="17"/>
      <c r="B82" s="18"/>
      <c r="C82" s="19"/>
      <c r="D82" s="19"/>
      <c r="E82" s="19"/>
    </row>
    <row r="83" spans="1:5" x14ac:dyDescent="0.2">
      <c r="A83" s="17"/>
      <c r="B83" s="18"/>
      <c r="C83" s="19"/>
      <c r="D83" s="19"/>
      <c r="E83" s="19"/>
    </row>
    <row r="84" spans="1:5" x14ac:dyDescent="0.2">
      <c r="A84" s="17"/>
      <c r="B84" s="17"/>
      <c r="C84" s="20"/>
      <c r="D84" s="20"/>
      <c r="E84" s="20"/>
    </row>
    <row r="85" spans="1:5" x14ac:dyDescent="0.2">
      <c r="A85" s="17"/>
      <c r="B85" s="17"/>
      <c r="C85" s="20"/>
      <c r="D85" s="20"/>
      <c r="E85" s="20"/>
    </row>
    <row r="86" spans="1:5" x14ac:dyDescent="0.2">
      <c r="A86" s="17"/>
      <c r="B86" s="17"/>
      <c r="C86" s="20"/>
      <c r="D86" s="20"/>
      <c r="E86" s="20"/>
    </row>
    <row r="87" spans="1:5" x14ac:dyDescent="0.2">
      <c r="A87" s="17"/>
      <c r="B87" s="17"/>
      <c r="C87" s="20"/>
      <c r="D87" s="20"/>
      <c r="E87" s="20"/>
    </row>
    <row r="88" spans="1:5" x14ac:dyDescent="0.2">
      <c r="A88" s="17"/>
      <c r="B88" s="17"/>
      <c r="C88" s="20"/>
      <c r="D88" s="20"/>
      <c r="E88" s="20"/>
    </row>
    <row r="89" spans="1:5" x14ac:dyDescent="0.2">
      <c r="A89" s="17"/>
      <c r="B89" s="17"/>
      <c r="C89" s="20"/>
      <c r="D89" s="20"/>
      <c r="E89" s="20"/>
    </row>
    <row r="90" spans="1:5" x14ac:dyDescent="0.25">
      <c r="C90" s="21"/>
      <c r="D90" s="21"/>
      <c r="E90" s="21"/>
    </row>
  </sheetData>
  <mergeCells count="7">
    <mergeCell ref="A1:E1"/>
    <mergeCell ref="A2:E2"/>
    <mergeCell ref="A81:E81"/>
    <mergeCell ref="A4:A5"/>
    <mergeCell ref="B4:B5"/>
    <mergeCell ref="C4:C5"/>
    <mergeCell ref="E4:E5"/>
  </mergeCells>
  <pageMargins left="0.94488188976377963" right="0.55118110236220474" top="0.59055118110236227" bottom="0.59055118110236227" header="0" footer="0"/>
  <pageSetup paperSize="9" fitToHeight="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П.2 Смета(вода)</vt:lpstr>
      <vt:lpstr>П.2 Смета(стоки)</vt:lpstr>
      <vt:lpstr>'П.2 Смета(вода)'!Область_печати</vt:lpstr>
      <vt:lpstr>'П.2 Смета(стоки)'!Область_печати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2015-10-15T09:58:49Z</cp:lastPrinted>
  <dcterms:created xsi:type="dcterms:W3CDTF">2015-10-15T09:53:56Z</dcterms:created>
  <dcterms:modified xsi:type="dcterms:W3CDTF">2015-10-15T10:01:25Z</dcterms:modified>
</cp:coreProperties>
</file>